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Анализ 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<sst xmlns="http://schemas.openxmlformats.org/spreadsheetml/2006/main" count="86" uniqueCount="66">
  <si>
    <t>факт</t>
  </si>
  <si>
    <t>РАСЧЕТ</t>
  </si>
  <si>
    <t>№№</t>
  </si>
  <si>
    <t xml:space="preserve">   Статьи затрат</t>
  </si>
  <si>
    <t>План по фактическому объему</t>
  </si>
  <si>
    <t>в том числе по цехам</t>
  </si>
  <si>
    <t>цех №1</t>
  </si>
  <si>
    <t>цех №2</t>
  </si>
  <si>
    <t>цех №3</t>
  </si>
  <si>
    <t>цех №3/1</t>
  </si>
  <si>
    <t>цех №4</t>
  </si>
  <si>
    <t>цех №5</t>
  </si>
  <si>
    <t>план</t>
  </si>
  <si>
    <t>план по фактическому объему</t>
  </si>
  <si>
    <t>Выработано тепловой энергии, Гкал.</t>
  </si>
  <si>
    <t>Разница в объемах в  Гкал.</t>
  </si>
  <si>
    <t>Собственные нужды котельной, Гкал.</t>
  </si>
  <si>
    <t>Потери тепловой энергии, ГКал.</t>
  </si>
  <si>
    <t>Потери и собственные нужды в % к выработке</t>
  </si>
  <si>
    <t>Реализация, Гкал.</t>
  </si>
  <si>
    <t>Расход т.энергии на нужды предприятия,Гкал.</t>
  </si>
  <si>
    <t>Полезный отпуск, Гкал.</t>
  </si>
  <si>
    <t>1.</t>
  </si>
  <si>
    <t>Топливо на технологические цели, тыс.руб.</t>
  </si>
  <si>
    <t>разница в тыс.руб.</t>
  </si>
  <si>
    <t xml:space="preserve">газ, тыс.куб.м. </t>
  </si>
  <si>
    <t>разница в объемах тыс.куб.м.</t>
  </si>
  <si>
    <t>условное топливо всего, т.у.т.</t>
  </si>
  <si>
    <t>в т.ч. в расчете на 1 Гкал., кг.у.т.</t>
  </si>
  <si>
    <t>Коэффициент перевода топлива на газ</t>
  </si>
  <si>
    <t>Цена:</t>
  </si>
  <si>
    <t>газ, руб. за 1 тыс.куб.м.</t>
  </si>
  <si>
    <t>2.</t>
  </si>
  <si>
    <t>Вода на технологические цели, тыс.руб.</t>
  </si>
  <si>
    <t>2.1.</t>
  </si>
  <si>
    <t>в т.ч. Холодная вода, тыс.руб.</t>
  </si>
  <si>
    <t>тыс.куб.м. всего</t>
  </si>
  <si>
    <t>в т.ч. в расчете на 1 Гкал.,куб.м.</t>
  </si>
  <si>
    <t>Цена за 1 куб.м., руб.</t>
  </si>
  <si>
    <t>2.2.</t>
  </si>
  <si>
    <t>Вспомогательные материалы , тыс.руб.</t>
  </si>
  <si>
    <t>Соль , тн.</t>
  </si>
  <si>
    <t>Цена за 1кг., руб.</t>
  </si>
  <si>
    <t>Другие материалы, тыс. руб.</t>
  </si>
  <si>
    <t>Стоки, куб.м.</t>
  </si>
  <si>
    <t>Процент стоков от холодной воды</t>
  </si>
  <si>
    <t>Цена, руб. за 1 куб.м.</t>
  </si>
  <si>
    <t>3.</t>
  </si>
  <si>
    <t>Электроэнергия всего:, т.р.</t>
  </si>
  <si>
    <t xml:space="preserve"> тыс. кВтч, всего</t>
  </si>
  <si>
    <t>3.1.</t>
  </si>
  <si>
    <t>Электроэнергия на технологические нужды, т.р.</t>
  </si>
  <si>
    <t>разница в  тыс.руб.</t>
  </si>
  <si>
    <t>разница в объемах тыс.кВт/ч</t>
  </si>
  <si>
    <t>в т.ч. в расчете на 1 Гкал, кВт.ч</t>
  </si>
  <si>
    <t xml:space="preserve"> Цена за 1 кВт.ч.руб.</t>
  </si>
  <si>
    <t>3.2.</t>
  </si>
  <si>
    <t>Электроэнергия на вспомогательное оборудование, т.р.</t>
  </si>
  <si>
    <t>3.3.</t>
  </si>
  <si>
    <t>Электроэнергия на освещение, т.р.</t>
  </si>
  <si>
    <t>Начальник ПЭО:                                                    С.В.Марова</t>
  </si>
  <si>
    <t>2011 год</t>
  </si>
  <si>
    <t>затрат на производство и передачу теплоэнергии от котельных ООО "Комсервис"</t>
  </si>
  <si>
    <t>Согласовано ДТЭК  на 2011 год</t>
  </si>
  <si>
    <t>Факт 2011 года</t>
  </si>
  <si>
    <t>Приложение №2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</si>
</sst>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00"/>
    <numFmt numFmtId="167" formatCode="#,##0.00000"/>
    <numFmt numFmtId="168" formatCode="#,##0.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0.0"/>
  </numFmts>
  <fonts count="22">
    <font>
      <sz val="10"/>
      <name val="Arial"/>
      <family val="2"/>
    </font>
    <font>
      <sz val="10"/>
      <name val="Arial Cyr"/>
      <family val="2"/>
    </font>
    <font>
      <i/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0"/>
      <color indexed="10"/>
      <name val="Arial Cyr"/>
      <family val="2"/>
    </font>
    <font>
      <sz val="10"/>
      <color indexed="12"/>
      <name val="Arial Cyr"/>
      <family val="2"/>
    </font>
    <font>
      <sz val="10"/>
      <color indexed="17"/>
      <name val="Arial Cyr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i/>
      <sz val="10"/>
      <color indexed="12"/>
      <name val="Arial Cyr"/>
      <family val="2"/>
    </font>
    <font>
      <sz val="10"/>
      <color indexed="57"/>
      <name val="Arial"/>
      <family val="2"/>
    </font>
    <font>
      <sz val="10"/>
      <color indexed="57"/>
      <name val="Arial Cyr"/>
      <family val="2"/>
    </font>
    <font>
      <sz val="10"/>
      <color indexed="60"/>
      <name val="Arial"/>
      <family val="2"/>
    </font>
    <font>
      <sz val="10"/>
      <color indexed="10"/>
      <name val="Arial Cyr"/>
      <family val="2"/>
    </font>
    <font>
      <sz val="10"/>
      <color indexed="60"/>
      <name val="Arial Cyr"/>
      <family val="2"/>
    </font>
    <font>
      <sz val="10"/>
      <color indexed="53"/>
      <name val="Arial Cyr"/>
      <family val="2"/>
    </font>
    <font>
      <sz val="10"/>
      <color indexed="25"/>
      <name val="Arial Cyr"/>
      <family val="2"/>
    </font>
    <font>
      <b/>
      <sz val="10"/>
      <color indexed="12"/>
      <name val="Arial Cyr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4" fontId="0" fillId="0" borderId="2" xfId="0" applyNumberFormat="1" applyBorder="1" applyAlignment="1">
      <alignment/>
    </xf>
    <xf numFmtId="166" fontId="0" fillId="2" borderId="2" xfId="0" applyNumberForma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6" fontId="6" fillId="0" borderId="2" xfId="0" applyNumberFormat="1" applyFont="1" applyFill="1" applyBorder="1" applyAlignment="1">
      <alignment/>
    </xf>
    <xf numFmtId="166" fontId="7" fillId="2" borderId="2" xfId="0" applyNumberFormat="1" applyFont="1" applyFill="1" applyBorder="1" applyAlignment="1">
      <alignment/>
    </xf>
    <xf numFmtId="166" fontId="1" fillId="3" borderId="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ont="1" applyFill="1" applyBorder="1" applyAlignment="1">
      <alignment horizontal="left"/>
    </xf>
    <xf numFmtId="166" fontId="1" fillId="0" borderId="5" xfId="0" applyNumberFormat="1" applyFont="1" applyFill="1" applyBorder="1" applyAlignment="1">
      <alignment/>
    </xf>
    <xf numFmtId="166" fontId="1" fillId="3" borderId="4" xfId="0" applyNumberFormat="1" applyFont="1" applyFill="1" applyBorder="1" applyAlignment="1">
      <alignment/>
    </xf>
    <xf numFmtId="4" fontId="0" fillId="0" borderId="4" xfId="0" applyNumberFormat="1" applyBorder="1" applyAlignment="1">
      <alignment/>
    </xf>
    <xf numFmtId="166" fontId="0" fillId="2" borderId="4" xfId="0" applyNumberFormat="1" applyFill="1" applyBorder="1" applyAlignment="1">
      <alignment/>
    </xf>
    <xf numFmtId="166" fontId="6" fillId="0" borderId="4" xfId="0" applyNumberFormat="1" applyFont="1" applyFill="1" applyBorder="1" applyAlignment="1">
      <alignment/>
    </xf>
    <xf numFmtId="166" fontId="7" fillId="2" borderId="4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166" fontId="0" fillId="2" borderId="6" xfId="0" applyNumberFormat="1" applyFill="1" applyBorder="1" applyAlignment="1">
      <alignment/>
    </xf>
    <xf numFmtId="166" fontId="6" fillId="0" borderId="7" xfId="0" applyNumberFormat="1" applyFont="1" applyFill="1" applyBorder="1" applyAlignment="1">
      <alignment/>
    </xf>
    <xf numFmtId="166" fontId="7" fillId="2" borderId="7" xfId="0" applyNumberFormat="1" applyFont="1" applyFill="1" applyBorder="1" applyAlignment="1">
      <alignment/>
    </xf>
    <xf numFmtId="166" fontId="1" fillId="3" borderId="7" xfId="0" applyNumberFormat="1" applyFont="1" applyFill="1" applyBorder="1" applyAlignment="1">
      <alignment/>
    </xf>
    <xf numFmtId="4" fontId="0" fillId="0" borderId="6" xfId="0" applyNumberFormat="1" applyBorder="1" applyAlignment="1">
      <alignment/>
    </xf>
    <xf numFmtId="166" fontId="6" fillId="0" borderId="6" xfId="0" applyNumberFormat="1" applyFont="1" applyFill="1" applyBorder="1" applyAlignment="1">
      <alignment/>
    </xf>
    <xf numFmtId="166" fontId="7" fillId="2" borderId="6" xfId="0" applyNumberFormat="1" applyFont="1" applyFill="1" applyBorder="1" applyAlignment="1">
      <alignment/>
    </xf>
    <xf numFmtId="166" fontId="1" fillId="3" borderId="6" xfId="0" applyNumberFormat="1" applyFont="1" applyFill="1" applyBorder="1" applyAlignment="1">
      <alignment/>
    </xf>
    <xf numFmtId="166" fontId="1" fillId="0" borderId="8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left"/>
    </xf>
    <xf numFmtId="4" fontId="0" fillId="0" borderId="9" xfId="0" applyNumberFormat="1" applyBorder="1" applyAlignment="1">
      <alignment/>
    </xf>
    <xf numFmtId="166" fontId="0" fillId="2" borderId="9" xfId="0" applyNumberForma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4" fontId="8" fillId="0" borderId="9" xfId="0" applyNumberFormat="1" applyFont="1" applyBorder="1" applyAlignment="1">
      <alignment/>
    </xf>
    <xf numFmtId="4" fontId="9" fillId="2" borderId="9" xfId="0" applyNumberFormat="1" applyFont="1" applyFill="1" applyBorder="1" applyAlignment="1">
      <alignment/>
    </xf>
    <xf numFmtId="166" fontId="1" fillId="3" borderId="9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7" xfId="0" applyFont="1" applyFill="1" applyBorder="1" applyAlignment="1">
      <alignment horizontal="center"/>
    </xf>
    <xf numFmtId="4" fontId="3" fillId="0" borderId="11" xfId="0" applyNumberFormat="1" applyFont="1" applyBorder="1" applyAlignment="1">
      <alignment/>
    </xf>
    <xf numFmtId="4" fontId="3" fillId="2" borderId="11" xfId="0" applyNumberFormat="1" applyFont="1" applyFill="1" applyBorder="1" applyAlignment="1">
      <alignment/>
    </xf>
    <xf numFmtId="166" fontId="3" fillId="0" borderId="4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2" borderId="12" xfId="0" applyNumberFormat="1" applyFont="1" applyFill="1" applyBorder="1" applyAlignment="1">
      <alignment/>
    </xf>
    <xf numFmtId="166" fontId="3" fillId="0" borderId="7" xfId="0" applyNumberFormat="1" applyFont="1" applyFill="1" applyBorder="1" applyAlignment="1">
      <alignment/>
    </xf>
    <xf numFmtId="4" fontId="3" fillId="0" borderId="7" xfId="0" applyNumberFormat="1" applyFont="1" applyFill="1" applyBorder="1" applyAlignment="1">
      <alignment/>
    </xf>
    <xf numFmtId="4" fontId="3" fillId="2" borderId="7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7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2" fillId="0" borderId="7" xfId="0" applyFont="1" applyFill="1" applyBorder="1" applyAlignment="1">
      <alignment horizontal="left"/>
    </xf>
    <xf numFmtId="4" fontId="10" fillId="0" borderId="11" xfId="0" applyNumberFormat="1" applyFont="1" applyBorder="1" applyAlignment="1">
      <alignment/>
    </xf>
    <xf numFmtId="4" fontId="10" fillId="2" borderId="11" xfId="0" applyNumberFormat="1" applyFont="1" applyFill="1" applyBorder="1" applyAlignment="1">
      <alignment/>
    </xf>
    <xf numFmtId="166" fontId="10" fillId="0" borderId="7" xfId="0" applyNumberFormat="1" applyFont="1" applyFill="1" applyBorder="1" applyAlignment="1">
      <alignment/>
    </xf>
    <xf numFmtId="166" fontId="10" fillId="0" borderId="12" xfId="0" applyNumberFormat="1" applyFont="1" applyFill="1" applyBorder="1" applyAlignment="1">
      <alignment/>
    </xf>
    <xf numFmtId="166" fontId="10" fillId="2" borderId="12" xfId="0" applyNumberFormat="1" applyFont="1" applyFill="1" applyBorder="1" applyAlignment="1">
      <alignment/>
    </xf>
    <xf numFmtId="166" fontId="2" fillId="0" borderId="7" xfId="0" applyNumberFormat="1" applyFont="1" applyFill="1" applyBorder="1" applyAlignment="1">
      <alignment/>
    </xf>
    <xf numFmtId="166" fontId="10" fillId="2" borderId="7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8" fillId="2" borderId="11" xfId="0" applyNumberFormat="1" applyFont="1" applyFill="1" applyBorder="1" applyAlignment="1">
      <alignment/>
    </xf>
    <xf numFmtId="166" fontId="6" fillId="0" borderId="12" xfId="0" applyNumberFormat="1" applyFont="1" applyFill="1" applyBorder="1" applyAlignment="1">
      <alignment/>
    </xf>
    <xf numFmtId="166" fontId="6" fillId="2" borderId="12" xfId="0" applyNumberFormat="1" applyFont="1" applyFill="1" applyBorder="1" applyAlignment="1">
      <alignment/>
    </xf>
    <xf numFmtId="166" fontId="1" fillId="0" borderId="7" xfId="0" applyNumberFormat="1" applyFont="1" applyFill="1" applyBorder="1" applyAlignment="1">
      <alignment/>
    </xf>
    <xf numFmtId="166" fontId="6" fillId="2" borderId="7" xfId="0" applyNumberFormat="1" applyFont="1" applyFill="1" applyBorder="1" applyAlignment="1">
      <alignment/>
    </xf>
    <xf numFmtId="4" fontId="0" fillId="0" borderId="11" xfId="0" applyNumberFormat="1" applyBorder="1" applyAlignment="1">
      <alignment/>
    </xf>
    <xf numFmtId="4" fontId="0" fillId="2" borderId="11" xfId="0" applyNumberFormat="1" applyFill="1" applyBorder="1" applyAlignment="1">
      <alignment/>
    </xf>
    <xf numFmtId="4" fontId="1" fillId="0" borderId="7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4" fontId="1" fillId="2" borderId="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1" fillId="0" borderId="6" xfId="0" applyFont="1" applyFill="1" applyBorder="1" applyAlignment="1">
      <alignment horizontal="left"/>
    </xf>
    <xf numFmtId="4" fontId="0" fillId="0" borderId="13" xfId="0" applyNumberFormat="1" applyBorder="1" applyAlignment="1">
      <alignment/>
    </xf>
    <xf numFmtId="4" fontId="0" fillId="2" borderId="13" xfId="0" applyNumberForma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1" fillId="2" borderId="14" xfId="0" applyNumberFormat="1" applyFont="1" applyFill="1" applyBorder="1" applyAlignment="1">
      <alignment/>
    </xf>
    <xf numFmtId="4" fontId="1" fillId="0" borderId="6" xfId="0" applyNumberFormat="1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Fill="1" applyBorder="1" applyAlignment="1">
      <alignment/>
    </xf>
    <xf numFmtId="4" fontId="3" fillId="2" borderId="17" xfId="0" applyNumberFormat="1" applyFont="1" applyFill="1" applyBorder="1" applyAlignment="1">
      <alignment/>
    </xf>
    <xf numFmtId="166" fontId="1" fillId="0" borderId="4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3" fillId="2" borderId="18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1" fillId="0" borderId="7" xfId="0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6" fillId="2" borderId="12" xfId="0" applyNumberFormat="1" applyFont="1" applyFill="1" applyBorder="1" applyAlignment="1">
      <alignment/>
    </xf>
    <xf numFmtId="4" fontId="6" fillId="0" borderId="7" xfId="0" applyNumberFormat="1" applyFont="1" applyFill="1" applyBorder="1" applyAlignment="1">
      <alignment/>
    </xf>
    <xf numFmtId="4" fontId="6" fillId="2" borderId="7" xfId="0" applyNumberFormat="1" applyFont="1" applyFill="1" applyBorder="1" applyAlignment="1">
      <alignment/>
    </xf>
    <xf numFmtId="167" fontId="0" fillId="0" borderId="11" xfId="0" applyNumberFormat="1" applyFill="1" applyBorder="1" applyAlignment="1">
      <alignment/>
    </xf>
    <xf numFmtId="167" fontId="0" fillId="2" borderId="11" xfId="0" applyNumberFormat="1" applyFill="1" applyBorder="1" applyAlignment="1">
      <alignment/>
    </xf>
    <xf numFmtId="167" fontId="1" fillId="0" borderId="12" xfId="0" applyNumberFormat="1" applyFont="1" applyFill="1" applyBorder="1" applyAlignment="1">
      <alignment/>
    </xf>
    <xf numFmtId="166" fontId="1" fillId="2" borderId="12" xfId="0" applyNumberFormat="1" applyFont="1" applyFill="1" applyBorder="1" applyAlignment="1">
      <alignment/>
    </xf>
    <xf numFmtId="167" fontId="1" fillId="0" borderId="7" xfId="0" applyNumberFormat="1" applyFont="1" applyFill="1" applyBorder="1" applyAlignment="1">
      <alignment/>
    </xf>
    <xf numFmtId="166" fontId="1" fillId="2" borderId="7" xfId="0" applyNumberFormat="1" applyFont="1" applyFill="1" applyBorder="1" applyAlignment="1">
      <alignment/>
    </xf>
    <xf numFmtId="167" fontId="1" fillId="2" borderId="7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4" fontId="11" fillId="0" borderId="13" xfId="0" applyNumberFormat="1" applyFont="1" applyFill="1" applyBorder="1" applyAlignment="1">
      <alignment/>
    </xf>
    <xf numFmtId="4" fontId="11" fillId="2" borderId="13" xfId="0" applyNumberFormat="1" applyFont="1" applyFill="1" applyBorder="1" applyAlignment="1">
      <alignment/>
    </xf>
    <xf numFmtId="4" fontId="12" fillId="0" borderId="7" xfId="0" applyNumberFormat="1" applyFont="1" applyFill="1" applyBorder="1" applyAlignment="1">
      <alignment/>
    </xf>
    <xf numFmtId="4" fontId="12" fillId="0" borderId="14" xfId="0" applyNumberFormat="1" applyFont="1" applyFill="1" applyBorder="1" applyAlignment="1">
      <alignment/>
    </xf>
    <xf numFmtId="4" fontId="12" fillId="2" borderId="14" xfId="0" applyNumberFormat="1" applyFont="1" applyFill="1" applyBorder="1" applyAlignment="1">
      <alignment/>
    </xf>
    <xf numFmtId="4" fontId="12" fillId="0" borderId="6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168" fontId="6" fillId="0" borderId="7" xfId="0" applyNumberFormat="1" applyFont="1" applyFill="1" applyBorder="1" applyAlignment="1">
      <alignment/>
    </xf>
    <xf numFmtId="167" fontId="6" fillId="0" borderId="7" xfId="0" applyNumberFormat="1" applyFont="1" applyFill="1" applyBorder="1" applyAlignment="1">
      <alignment/>
    </xf>
    <xf numFmtId="4" fontId="13" fillId="0" borderId="11" xfId="0" applyNumberFormat="1" applyFont="1" applyFill="1" applyBorder="1" applyAlignment="1">
      <alignment/>
    </xf>
    <xf numFmtId="4" fontId="13" fillId="2" borderId="11" xfId="0" applyNumberFormat="1" applyFont="1" applyFill="1" applyBorder="1" applyAlignment="1">
      <alignment/>
    </xf>
    <xf numFmtId="166" fontId="14" fillId="0" borderId="4" xfId="0" applyNumberFormat="1" applyFont="1" applyFill="1" applyBorder="1" applyAlignment="1">
      <alignment/>
    </xf>
    <xf numFmtId="4" fontId="15" fillId="0" borderId="12" xfId="0" applyNumberFormat="1" applyFont="1" applyFill="1" applyBorder="1" applyAlignment="1">
      <alignment/>
    </xf>
    <xf numFmtId="4" fontId="16" fillId="2" borderId="12" xfId="0" applyNumberFormat="1" applyFont="1" applyFill="1" applyBorder="1" applyAlignment="1">
      <alignment/>
    </xf>
    <xf numFmtId="166" fontId="14" fillId="0" borderId="7" xfId="0" applyNumberFormat="1" applyFont="1" applyFill="1" applyBorder="1" applyAlignment="1">
      <alignment/>
    </xf>
    <xf numFmtId="4" fontId="17" fillId="0" borderId="7" xfId="0" applyNumberFormat="1" applyFont="1" applyFill="1" applyBorder="1" applyAlignment="1">
      <alignment/>
    </xf>
    <xf numFmtId="4" fontId="16" fillId="2" borderId="7" xfId="0" applyNumberFormat="1" applyFont="1" applyFill="1" applyBorder="1" applyAlignment="1">
      <alignment/>
    </xf>
    <xf numFmtId="4" fontId="14" fillId="0" borderId="7" xfId="0" applyNumberFormat="1" applyFont="1" applyFill="1" applyBorder="1" applyAlignment="1">
      <alignment/>
    </xf>
    <xf numFmtId="4" fontId="14" fillId="2" borderId="7" xfId="0" applyNumberFormat="1" applyFont="1" applyFill="1" applyBorder="1" applyAlignment="1">
      <alignment/>
    </xf>
    <xf numFmtId="168" fontId="14" fillId="0" borderId="7" xfId="0" applyNumberFormat="1" applyFont="1" applyFill="1" applyBorder="1" applyAlignment="1">
      <alignment/>
    </xf>
    <xf numFmtId="167" fontId="14" fillId="0" borderId="7" xfId="0" applyNumberFormat="1" applyFont="1" applyFill="1" applyBorder="1" applyAlignment="1">
      <alignment/>
    </xf>
    <xf numFmtId="166" fontId="14" fillId="2" borderId="7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Fill="1" applyBorder="1" applyAlignment="1">
      <alignment/>
    </xf>
    <xf numFmtId="4" fontId="18" fillId="2" borderId="11" xfId="0" applyNumberFormat="1" applyFont="1" applyFill="1" applyBorder="1" applyAlignment="1">
      <alignment/>
    </xf>
    <xf numFmtId="166" fontId="18" fillId="0" borderId="12" xfId="0" applyNumberFormat="1" applyFont="1" applyFill="1" applyBorder="1" applyAlignment="1">
      <alignment/>
    </xf>
    <xf numFmtId="4" fontId="18" fillId="2" borderId="12" xfId="0" applyNumberFormat="1" applyFont="1" applyFill="1" applyBorder="1" applyAlignment="1">
      <alignment/>
    </xf>
    <xf numFmtId="166" fontId="18" fillId="0" borderId="7" xfId="0" applyNumberFormat="1" applyFont="1" applyFill="1" applyBorder="1" applyAlignment="1">
      <alignment/>
    </xf>
    <xf numFmtId="4" fontId="18" fillId="0" borderId="7" xfId="0" applyNumberFormat="1" applyFont="1" applyFill="1" applyBorder="1" applyAlignment="1">
      <alignment/>
    </xf>
    <xf numFmtId="4" fontId="18" fillId="2" borderId="7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66" fontId="8" fillId="2" borderId="11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166" fontId="8" fillId="0" borderId="11" xfId="0" applyNumberFormat="1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7" xfId="0" applyFont="1" applyFill="1" applyBorder="1" applyAlignment="1">
      <alignment/>
    </xf>
    <xf numFmtId="4" fontId="0" fillId="3" borderId="11" xfId="0" applyNumberFormat="1" applyFill="1" applyBorder="1" applyAlignment="1">
      <alignment/>
    </xf>
    <xf numFmtId="4" fontId="1" fillId="3" borderId="7" xfId="0" applyNumberFormat="1" applyFont="1" applyFill="1" applyBorder="1" applyAlignment="1">
      <alignment/>
    </xf>
    <xf numFmtId="4" fontId="6" fillId="3" borderId="12" xfId="0" applyNumberFormat="1" applyFont="1" applyFill="1" applyBorder="1" applyAlignment="1">
      <alignment/>
    </xf>
    <xf numFmtId="4" fontId="6" fillId="3" borderId="7" xfId="0" applyNumberFormat="1" applyFont="1" applyFill="1" applyBorder="1" applyAlignment="1">
      <alignment/>
    </xf>
    <xf numFmtId="168" fontId="11" fillId="0" borderId="13" xfId="0" applyNumberFormat="1" applyFont="1" applyFill="1" applyBorder="1" applyAlignment="1">
      <alignment/>
    </xf>
    <xf numFmtId="168" fontId="11" fillId="2" borderId="13" xfId="0" applyNumberFormat="1" applyFont="1" applyFill="1" applyBorder="1" applyAlignment="1">
      <alignment/>
    </xf>
    <xf numFmtId="168" fontId="12" fillId="0" borderId="6" xfId="0" applyNumberFormat="1" applyFont="1" applyFill="1" applyBorder="1" applyAlignment="1">
      <alignment/>
    </xf>
    <xf numFmtId="168" fontId="12" fillId="0" borderId="14" xfId="0" applyNumberFormat="1" applyFont="1" applyFill="1" applyBorder="1" applyAlignment="1">
      <alignment/>
    </xf>
    <xf numFmtId="168" fontId="12" fillId="2" borderId="14" xfId="0" applyNumberFormat="1" applyFont="1" applyFill="1" applyBorder="1" applyAlignment="1">
      <alignment/>
    </xf>
    <xf numFmtId="168" fontId="12" fillId="2" borderId="6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11" fillId="2" borderId="13" xfId="0" applyNumberFormat="1" applyFont="1" applyFill="1" applyBorder="1" applyAlignment="1">
      <alignment/>
    </xf>
    <xf numFmtId="166" fontId="12" fillId="0" borderId="14" xfId="0" applyNumberFormat="1" applyFont="1" applyFill="1" applyBorder="1" applyAlignment="1">
      <alignment/>
    </xf>
    <xf numFmtId="166" fontId="12" fillId="0" borderId="6" xfId="0" applyNumberFormat="1" applyFont="1" applyFill="1" applyBorder="1" applyAlignment="1">
      <alignment/>
    </xf>
    <xf numFmtId="4" fontId="12" fillId="2" borderId="6" xfId="0" applyNumberFormat="1" applyFont="1" applyFill="1" applyBorder="1" applyAlignment="1">
      <alignment/>
    </xf>
    <xf numFmtId="166" fontId="20" fillId="2" borderId="11" xfId="0" applyNumberFormat="1" applyFont="1" applyFill="1" applyBorder="1" applyAlignment="1">
      <alignment/>
    </xf>
    <xf numFmtId="166" fontId="10" fillId="0" borderId="4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166" fontId="11" fillId="2" borderId="11" xfId="0" applyNumberFormat="1" applyFont="1" applyFill="1" applyBorder="1" applyAlignment="1">
      <alignment/>
    </xf>
    <xf numFmtId="168" fontId="12" fillId="0" borderId="7" xfId="0" applyNumberFormat="1" applyFont="1" applyFill="1" applyBorder="1" applyAlignment="1">
      <alignment/>
    </xf>
    <xf numFmtId="168" fontId="12" fillId="0" borderId="12" xfId="0" applyNumberFormat="1" applyFont="1" applyFill="1" applyBorder="1" applyAlignment="1">
      <alignment/>
    </xf>
    <xf numFmtId="4" fontId="12" fillId="2" borderId="12" xfId="0" applyNumberFormat="1" applyFont="1" applyFill="1" applyBorder="1" applyAlignment="1">
      <alignment/>
    </xf>
    <xf numFmtId="167" fontId="12" fillId="0" borderId="7" xfId="0" applyNumberFormat="1" applyFont="1" applyFill="1" applyBorder="1" applyAlignment="1">
      <alignment/>
    </xf>
    <xf numFmtId="166" fontId="12" fillId="0" borderId="7" xfId="0" applyNumberFormat="1" applyFont="1" applyFill="1" applyBorder="1" applyAlignment="1">
      <alignment/>
    </xf>
    <xf numFmtId="4" fontId="12" fillId="2" borderId="7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4" fontId="0" fillId="2" borderId="21" xfId="0" applyNumberForma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6" fillId="0" borderId="22" xfId="0" applyNumberFormat="1" applyFont="1" applyFill="1" applyBorder="1" applyAlignment="1">
      <alignment/>
    </xf>
    <xf numFmtId="4" fontId="6" fillId="2" borderId="22" xfId="0" applyNumberFormat="1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4" fontId="6" fillId="2" borderId="20" xfId="0" applyNumberFormat="1" applyFont="1" applyFill="1" applyBorder="1" applyAlignment="1">
      <alignment/>
    </xf>
    <xf numFmtId="166" fontId="3" fillId="2" borderId="7" xfId="0" applyNumberFormat="1" applyFont="1" applyFill="1" applyBorder="1" applyAlignment="1">
      <alignment/>
    </xf>
    <xf numFmtId="166" fontId="3" fillId="0" borderId="16" xfId="0" applyNumberFormat="1" applyFont="1" applyFill="1" applyBorder="1" applyAlignment="1">
      <alignment/>
    </xf>
    <xf numFmtId="167" fontId="6" fillId="0" borderId="4" xfId="0" applyNumberFormat="1" applyFont="1" applyFill="1" applyBorder="1" applyAlignment="1">
      <alignment/>
    </xf>
    <xf numFmtId="168" fontId="1" fillId="0" borderId="7" xfId="0" applyNumberFormat="1" applyFont="1" applyFill="1" applyBorder="1" applyAlignment="1">
      <alignment/>
    </xf>
    <xf numFmtId="170" fontId="8" fillId="0" borderId="7" xfId="18" applyNumberFormat="1" applyFont="1" applyFill="1" applyBorder="1" applyAlignment="1">
      <alignment/>
    </xf>
    <xf numFmtId="168" fontId="11" fillId="0" borderId="11" xfId="0" applyNumberFormat="1" applyFont="1" applyFill="1" applyBorder="1" applyAlignment="1">
      <alignment/>
    </xf>
    <xf numFmtId="167" fontId="0" fillId="0" borderId="11" xfId="0" applyNumberFormat="1" applyBorder="1" applyAlignment="1">
      <alignment/>
    </xf>
    <xf numFmtId="167" fontId="1" fillId="2" borderId="12" xfId="0" applyNumberFormat="1" applyFont="1" applyFill="1" applyBorder="1" applyAlignment="1">
      <alignment/>
    </xf>
    <xf numFmtId="0" fontId="0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166" fontId="0" fillId="0" borderId="4" xfId="0" applyNumberFormat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10" fillId="2" borderId="11" xfId="0" applyNumberFormat="1" applyFont="1" applyFill="1" applyBorder="1" applyAlignment="1">
      <alignment horizontal="center" vertical="center"/>
    </xf>
    <xf numFmtId="166" fontId="10" fillId="2" borderId="12" xfId="0" applyNumberFormat="1" applyFont="1" applyFill="1" applyBorder="1" applyAlignment="1">
      <alignment horizontal="center" vertical="center"/>
    </xf>
    <xf numFmtId="166" fontId="10" fillId="2" borderId="7" xfId="0" applyNumberFormat="1" applyFont="1" applyFill="1" applyBorder="1" applyAlignment="1">
      <alignment horizontal="center" vertical="center"/>
    </xf>
    <xf numFmtId="4" fontId="0" fillId="2" borderId="11" xfId="0" applyNumberForma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center"/>
    </xf>
    <xf numFmtId="166" fontId="8" fillId="2" borderId="11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C2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00AE00"/>
      <rgbColor rgb="00003300"/>
      <rgbColor rgb="003333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tabSelected="1" workbookViewId="0" topLeftCell="A1">
      <pane ySplit="7" topLeftCell="BM8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4.7109375" style="0" customWidth="1"/>
    <col min="2" max="2" width="48.57421875" style="0" customWidth="1"/>
    <col min="3" max="3" width="10.7109375" style="0" customWidth="1"/>
    <col min="4" max="4" width="11.00390625" style="0" customWidth="1"/>
    <col min="5" max="23" width="10.28125" style="0" customWidth="1"/>
  </cols>
  <sheetData>
    <row r="1" spans="2:30" ht="15.75">
      <c r="B1" s="3"/>
      <c r="C1" s="4" t="s">
        <v>1</v>
      </c>
      <c r="D1" s="4"/>
      <c r="E1" s="4"/>
      <c r="F1" s="5" t="s">
        <v>65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6"/>
      <c r="Y1" s="6"/>
      <c r="Z1" s="6"/>
      <c r="AA1" s="6"/>
      <c r="AD1" s="7"/>
    </row>
    <row r="2" spans="2:30" ht="12.75">
      <c r="B2" s="3" t="s">
        <v>62</v>
      </c>
      <c r="C2" s="5"/>
      <c r="D2" s="5"/>
      <c r="E2" s="5"/>
      <c r="F2" s="5"/>
      <c r="G2" s="8"/>
      <c r="H2" s="5"/>
      <c r="I2" s="5" t="s">
        <v>61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/>
      <c r="Y2" s="6"/>
      <c r="Z2" s="6"/>
      <c r="AA2" s="6"/>
      <c r="AD2" s="7"/>
    </row>
    <row r="3" spans="2:30" ht="12.75">
      <c r="B3" s="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/>
      <c r="Y3" s="6"/>
      <c r="Z3" s="6"/>
      <c r="AA3" s="6"/>
      <c r="AD3" s="7"/>
    </row>
    <row r="4" spans="1:30" ht="13.5" customHeight="1">
      <c r="A4" s="205" t="s">
        <v>2</v>
      </c>
      <c r="B4" s="206" t="s">
        <v>3</v>
      </c>
      <c r="C4" s="207" t="s">
        <v>63</v>
      </c>
      <c r="D4" s="208" t="s">
        <v>4</v>
      </c>
      <c r="E4" s="206" t="s">
        <v>64</v>
      </c>
      <c r="F4" s="209" t="s">
        <v>5</v>
      </c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9"/>
      <c r="Y4" s="9"/>
      <c r="Z4" s="10"/>
      <c r="AA4" s="11"/>
      <c r="AB4" s="11"/>
      <c r="AC4" s="11"/>
      <c r="AD4" s="11"/>
    </row>
    <row r="5" spans="1:30" ht="12.75" customHeight="1">
      <c r="A5" s="205"/>
      <c r="B5" s="205"/>
      <c r="C5" s="207"/>
      <c r="D5" s="208"/>
      <c r="E5" s="206"/>
      <c r="F5" s="210" t="s">
        <v>6</v>
      </c>
      <c r="G5" s="210"/>
      <c r="H5" s="210"/>
      <c r="I5" s="210" t="s">
        <v>7</v>
      </c>
      <c r="J5" s="210"/>
      <c r="K5" s="210"/>
      <c r="L5" s="210" t="s">
        <v>8</v>
      </c>
      <c r="M5" s="210"/>
      <c r="N5" s="210"/>
      <c r="O5" s="210" t="s">
        <v>9</v>
      </c>
      <c r="P5" s="210"/>
      <c r="Q5" s="210"/>
      <c r="R5" s="210" t="s">
        <v>10</v>
      </c>
      <c r="S5" s="210"/>
      <c r="T5" s="210"/>
      <c r="U5" s="210" t="s">
        <v>11</v>
      </c>
      <c r="V5" s="210"/>
      <c r="W5" s="210"/>
      <c r="X5" s="11"/>
      <c r="Y5" s="11"/>
      <c r="Z5" s="11"/>
      <c r="AA5" s="11"/>
      <c r="AB5" s="11"/>
      <c r="AC5" s="11"/>
      <c r="AD5" s="11"/>
    </row>
    <row r="6" spans="1:30" ht="13.5" customHeight="1">
      <c r="A6" s="205"/>
      <c r="B6" s="205"/>
      <c r="C6" s="207"/>
      <c r="D6" s="208"/>
      <c r="E6" s="206"/>
      <c r="F6" s="211" t="s">
        <v>12</v>
      </c>
      <c r="G6" s="212" t="s">
        <v>13</v>
      </c>
      <c r="H6" s="213" t="s">
        <v>0</v>
      </c>
      <c r="I6" s="211" t="s">
        <v>12</v>
      </c>
      <c r="J6" s="212" t="s">
        <v>13</v>
      </c>
      <c r="K6" s="213" t="s">
        <v>0</v>
      </c>
      <c r="L6" s="211" t="s">
        <v>12</v>
      </c>
      <c r="M6" s="212" t="s">
        <v>13</v>
      </c>
      <c r="N6" s="213" t="s">
        <v>0</v>
      </c>
      <c r="O6" s="211" t="s">
        <v>12</v>
      </c>
      <c r="P6" s="212" t="s">
        <v>13</v>
      </c>
      <c r="Q6" s="213" t="s">
        <v>0</v>
      </c>
      <c r="R6" s="211" t="s">
        <v>12</v>
      </c>
      <c r="S6" s="212" t="s">
        <v>13</v>
      </c>
      <c r="T6" s="213" t="s">
        <v>0</v>
      </c>
      <c r="U6" s="211" t="s">
        <v>12</v>
      </c>
      <c r="V6" s="212" t="s">
        <v>13</v>
      </c>
      <c r="W6" s="213" t="s">
        <v>0</v>
      </c>
      <c r="X6" s="11"/>
      <c r="Y6" s="11"/>
      <c r="Z6" s="12"/>
      <c r="AA6" s="12"/>
      <c r="AB6" s="13"/>
      <c r="AC6" s="13"/>
      <c r="AD6" s="13"/>
    </row>
    <row r="7" spans="1:30" ht="37.5" customHeight="1">
      <c r="A7" s="205"/>
      <c r="B7" s="205"/>
      <c r="C7" s="207"/>
      <c r="D7" s="208"/>
      <c r="E7" s="206"/>
      <c r="F7" s="211"/>
      <c r="G7" s="212"/>
      <c r="H7" s="213"/>
      <c r="I7" s="213"/>
      <c r="J7" s="212"/>
      <c r="K7" s="213"/>
      <c r="L7" s="213"/>
      <c r="M7" s="212"/>
      <c r="N7" s="213"/>
      <c r="O7" s="213"/>
      <c r="P7" s="212"/>
      <c r="Q7" s="213"/>
      <c r="R7" s="213"/>
      <c r="S7" s="212"/>
      <c r="T7" s="213"/>
      <c r="U7" s="213"/>
      <c r="V7" s="212"/>
      <c r="W7" s="213"/>
      <c r="X7" s="11"/>
      <c r="Y7" s="11"/>
      <c r="Z7" s="12"/>
      <c r="AA7" s="12"/>
      <c r="AB7" s="13"/>
      <c r="AC7" s="13"/>
      <c r="AD7" s="13"/>
    </row>
    <row r="8" spans="1:30" ht="12.75">
      <c r="A8" s="14">
        <v>1</v>
      </c>
      <c r="B8" s="15">
        <v>2</v>
      </c>
      <c r="C8" s="16">
        <v>3</v>
      </c>
      <c r="D8" s="17"/>
      <c r="E8" s="16">
        <v>4</v>
      </c>
      <c r="F8" s="16">
        <v>5</v>
      </c>
      <c r="G8" s="17">
        <v>6</v>
      </c>
      <c r="H8" s="18">
        <v>7</v>
      </c>
      <c r="I8" s="16">
        <v>8</v>
      </c>
      <c r="J8" s="17">
        <v>9</v>
      </c>
      <c r="K8" s="18">
        <v>10</v>
      </c>
      <c r="L8" s="16">
        <v>11</v>
      </c>
      <c r="M8" s="17">
        <v>12</v>
      </c>
      <c r="N8" s="18">
        <v>13</v>
      </c>
      <c r="O8" s="16">
        <v>14</v>
      </c>
      <c r="P8" s="17">
        <v>15</v>
      </c>
      <c r="Q8" s="18">
        <v>16</v>
      </c>
      <c r="R8" s="16">
        <v>17</v>
      </c>
      <c r="S8" s="17">
        <v>18</v>
      </c>
      <c r="T8" s="18">
        <v>19</v>
      </c>
      <c r="U8" s="16">
        <v>20</v>
      </c>
      <c r="V8" s="17">
        <v>21</v>
      </c>
      <c r="W8" s="18">
        <v>22</v>
      </c>
      <c r="X8" s="19"/>
      <c r="Y8" s="19"/>
      <c r="Z8" s="20"/>
      <c r="AA8" s="20"/>
      <c r="AB8" s="12"/>
      <c r="AC8" s="20"/>
      <c r="AD8" s="20"/>
    </row>
    <row r="9" spans="1:30" ht="16.5" customHeight="1">
      <c r="A9" s="214"/>
      <c r="B9" s="21" t="s">
        <v>14</v>
      </c>
      <c r="C9" s="22">
        <f>F9+I9+L9+O9+R9+U9</f>
        <v>50450.28</v>
      </c>
      <c r="D9" s="23">
        <f>E9</f>
        <v>50347.311</v>
      </c>
      <c r="E9" s="24">
        <f>H9+K9+N9+Q9+T9+W9</f>
        <v>50347.311</v>
      </c>
      <c r="F9" s="25">
        <v>16074.35</v>
      </c>
      <c r="G9" s="26">
        <f>H9</f>
        <v>15393.11</v>
      </c>
      <c r="H9" s="27">
        <v>15393.11</v>
      </c>
      <c r="I9" s="25">
        <v>8627.01</v>
      </c>
      <c r="J9" s="26">
        <f>K9</f>
        <v>8933.009</v>
      </c>
      <c r="K9" s="27">
        <v>8933.009</v>
      </c>
      <c r="L9" s="25">
        <v>9564.94</v>
      </c>
      <c r="M9" s="26">
        <f>N9</f>
        <v>9612.741</v>
      </c>
      <c r="N9" s="27">
        <v>9612.741</v>
      </c>
      <c r="O9" s="25">
        <v>506</v>
      </c>
      <c r="P9" s="26">
        <f>Q9</f>
        <v>504.669</v>
      </c>
      <c r="Q9" s="27">
        <v>504.669</v>
      </c>
      <c r="R9" s="25">
        <v>6575.57</v>
      </c>
      <c r="S9" s="26">
        <f>T9</f>
        <v>6709.515</v>
      </c>
      <c r="T9" s="27">
        <v>6709.515</v>
      </c>
      <c r="U9" s="25">
        <v>9102.41</v>
      </c>
      <c r="V9" s="26">
        <f>W9</f>
        <v>9194.267</v>
      </c>
      <c r="W9" s="27">
        <v>9194.267</v>
      </c>
      <c r="X9" s="28"/>
      <c r="Y9" s="29"/>
      <c r="Z9" s="30"/>
      <c r="AA9" s="30"/>
      <c r="AB9" s="31"/>
      <c r="AC9" s="30"/>
      <c r="AD9" s="30"/>
    </row>
    <row r="10" spans="1:30" ht="14.25" customHeight="1">
      <c r="A10" s="214"/>
      <c r="B10" s="32" t="s">
        <v>15</v>
      </c>
      <c r="C10" s="215">
        <f>D9-C9</f>
        <v>-102.96899999999732</v>
      </c>
      <c r="D10" s="215"/>
      <c r="E10" s="33"/>
      <c r="F10" s="216">
        <f>G9-F9</f>
        <v>-681.2399999999998</v>
      </c>
      <c r="G10" s="216"/>
      <c r="H10" s="34"/>
      <c r="I10" s="216">
        <f>J9-I9</f>
        <v>305.9989999999998</v>
      </c>
      <c r="J10" s="216"/>
      <c r="K10" s="34"/>
      <c r="L10" s="216">
        <f>M9-L9</f>
        <v>47.800999999999476</v>
      </c>
      <c r="M10" s="216"/>
      <c r="N10" s="34"/>
      <c r="O10" s="216">
        <f>P9-O9</f>
        <v>-1.3310000000000173</v>
      </c>
      <c r="P10" s="216"/>
      <c r="Q10" s="34"/>
      <c r="R10" s="216">
        <f>S9-R9</f>
        <v>133.94500000000062</v>
      </c>
      <c r="S10" s="216"/>
      <c r="T10" s="34"/>
      <c r="U10" s="216">
        <f>V9-U9</f>
        <v>91.85699999999997</v>
      </c>
      <c r="V10" s="216"/>
      <c r="W10" s="34"/>
      <c r="X10" s="28"/>
      <c r="Y10" s="29"/>
      <c r="Z10" s="30"/>
      <c r="AA10" s="30"/>
      <c r="AB10" s="31"/>
      <c r="AC10" s="30"/>
      <c r="AD10" s="30"/>
    </row>
    <row r="11" spans="1:30" ht="15" customHeight="1">
      <c r="A11" s="214"/>
      <c r="B11" s="32" t="s">
        <v>16</v>
      </c>
      <c r="C11" s="35">
        <f>F11+I11+L11+O11+R11+U11</f>
        <v>660</v>
      </c>
      <c r="D11" s="36">
        <f aca="true" t="shared" si="0" ref="D11:D16">E11</f>
        <v>837.8399999999999</v>
      </c>
      <c r="E11" s="24">
        <f>H11+K11+N11+Q11+T11+W11</f>
        <v>837.8399999999999</v>
      </c>
      <c r="F11" s="37">
        <v>349</v>
      </c>
      <c r="G11" s="38">
        <f aca="true" t="shared" si="1" ref="G11:G16">H11</f>
        <v>354.334</v>
      </c>
      <c r="H11" s="34">
        <v>354.334</v>
      </c>
      <c r="I11" s="37">
        <v>61</v>
      </c>
      <c r="J11" s="38">
        <f aca="true" t="shared" si="2" ref="J11:J16">K11</f>
        <v>118.789</v>
      </c>
      <c r="K11" s="34">
        <v>118.789</v>
      </c>
      <c r="L11" s="37">
        <v>114</v>
      </c>
      <c r="M11" s="38">
        <f aca="true" t="shared" si="3" ref="M11:M16">N11</f>
        <v>155.091</v>
      </c>
      <c r="N11" s="34">
        <v>155.091</v>
      </c>
      <c r="O11" s="37">
        <v>4</v>
      </c>
      <c r="P11" s="38">
        <f aca="true" t="shared" si="4" ref="P11:P16">Q11</f>
        <v>6.6</v>
      </c>
      <c r="Q11" s="34">
        <v>6.6</v>
      </c>
      <c r="R11" s="37">
        <v>48</v>
      </c>
      <c r="S11" s="38">
        <f aca="true" t="shared" si="5" ref="S11:S16">T11</f>
        <v>80.848</v>
      </c>
      <c r="T11" s="34">
        <v>80.848</v>
      </c>
      <c r="U11" s="37">
        <v>84</v>
      </c>
      <c r="V11" s="38">
        <f aca="true" t="shared" si="6" ref="V11:V16">W11</f>
        <v>122.178</v>
      </c>
      <c r="W11" s="34">
        <v>122.178</v>
      </c>
      <c r="X11" s="28"/>
      <c r="Y11" s="29"/>
      <c r="Z11" s="30"/>
      <c r="AA11" s="30"/>
      <c r="AB11" s="31"/>
      <c r="AC11" s="30"/>
      <c r="AD11" s="30"/>
    </row>
    <row r="12" spans="1:30" ht="14.25" customHeight="1">
      <c r="A12" s="214"/>
      <c r="B12" s="39" t="s">
        <v>17</v>
      </c>
      <c r="C12" s="35">
        <f>F12+I12+L12+O12+R12+U12</f>
        <v>6791.82</v>
      </c>
      <c r="D12" s="40">
        <f t="shared" si="0"/>
        <v>7106.097999999999</v>
      </c>
      <c r="E12" s="33">
        <f>H12+K12+N12+Q12+T12+W12</f>
        <v>7106.097999999999</v>
      </c>
      <c r="F12" s="41">
        <v>2253.9</v>
      </c>
      <c r="G12" s="42">
        <f t="shared" si="1"/>
        <v>2271.346</v>
      </c>
      <c r="H12" s="43">
        <v>2271.346</v>
      </c>
      <c r="I12" s="41">
        <v>755.09</v>
      </c>
      <c r="J12" s="42">
        <f t="shared" si="2"/>
        <v>825.17</v>
      </c>
      <c r="K12" s="43">
        <v>825.17</v>
      </c>
      <c r="L12" s="41">
        <v>1331.72</v>
      </c>
      <c r="M12" s="42">
        <f t="shared" si="3"/>
        <v>1361.657</v>
      </c>
      <c r="N12" s="43">
        <v>1361.657</v>
      </c>
      <c r="O12" s="41">
        <v>90.45</v>
      </c>
      <c r="P12" s="42">
        <f t="shared" si="4"/>
        <v>87.941</v>
      </c>
      <c r="Q12" s="43">
        <v>87.941</v>
      </c>
      <c r="R12" s="41">
        <v>1303.35</v>
      </c>
      <c r="S12" s="42">
        <f t="shared" si="5"/>
        <v>1367.704</v>
      </c>
      <c r="T12" s="43">
        <v>1367.704</v>
      </c>
      <c r="U12" s="41">
        <v>1057.31</v>
      </c>
      <c r="V12" s="42">
        <f t="shared" si="6"/>
        <v>1192.28</v>
      </c>
      <c r="W12" s="43">
        <v>1192.28</v>
      </c>
      <c r="X12" s="28"/>
      <c r="Y12" s="29"/>
      <c r="Z12" s="30"/>
      <c r="AA12" s="30"/>
      <c r="AB12" s="31"/>
      <c r="AC12" s="30"/>
      <c r="AD12" s="30"/>
    </row>
    <row r="13" spans="1:30" ht="15.75" customHeight="1">
      <c r="A13" s="214"/>
      <c r="B13" s="32" t="s">
        <v>18</v>
      </c>
      <c r="C13" s="35">
        <f>(C12+C11)/C9*100</f>
        <v>14.770621689314709</v>
      </c>
      <c r="D13" s="36">
        <f t="shared" si="0"/>
        <v>15.778276619380922</v>
      </c>
      <c r="E13" s="24">
        <f>(E11+E12)/E9*100</f>
        <v>15.778276619380922</v>
      </c>
      <c r="F13" s="37">
        <f>(F11+F12)/F9*100</f>
        <v>16.192878716713274</v>
      </c>
      <c r="G13" s="38">
        <f t="shared" si="1"/>
        <v>17.057501700436102</v>
      </c>
      <c r="H13" s="34">
        <f>(H11+H12)/H9*100</f>
        <v>17.057501700436102</v>
      </c>
      <c r="I13" s="37">
        <f>(I11+I12)/I9*100</f>
        <v>9.459708520101403</v>
      </c>
      <c r="J13" s="38">
        <f t="shared" si="2"/>
        <v>10.567088872293759</v>
      </c>
      <c r="K13" s="34">
        <f>(K11+K12)/K9*100</f>
        <v>10.567088872293759</v>
      </c>
      <c r="L13" s="37">
        <f>(L11+L12)/L9*100</f>
        <v>15.114783783275168</v>
      </c>
      <c r="M13" s="38">
        <f t="shared" si="3"/>
        <v>15.778517282427561</v>
      </c>
      <c r="N13" s="34">
        <f>(N11+N12)/N9*100</f>
        <v>15.778517282427561</v>
      </c>
      <c r="O13" s="37">
        <f>(O11+O12)/O9*100</f>
        <v>18.66600790513834</v>
      </c>
      <c r="P13" s="38">
        <f t="shared" si="4"/>
        <v>18.733268736538207</v>
      </c>
      <c r="Q13" s="34">
        <f>(Q11+Q12)/Q9*100</f>
        <v>18.733268736538207</v>
      </c>
      <c r="R13" s="37">
        <f>(R11+R12)/R9*100</f>
        <v>20.55107009734517</v>
      </c>
      <c r="S13" s="38">
        <f t="shared" si="5"/>
        <v>21.589518765514345</v>
      </c>
      <c r="T13" s="34">
        <f>(T11+T12)/T9*100</f>
        <v>21.589518765514345</v>
      </c>
      <c r="U13" s="37">
        <f>(U11+U12)/U9*100</f>
        <v>12.538547483578524</v>
      </c>
      <c r="V13" s="38">
        <f t="shared" si="6"/>
        <v>14.296495848989377</v>
      </c>
      <c r="W13" s="34">
        <f>(W11+W12)/W9*100</f>
        <v>14.296495848989377</v>
      </c>
      <c r="X13" s="28"/>
      <c r="Y13" s="29"/>
      <c r="Z13" s="30"/>
      <c r="AA13" s="30"/>
      <c r="AB13" s="31"/>
      <c r="AC13" s="30"/>
      <c r="AD13" s="30"/>
    </row>
    <row r="14" spans="1:30" ht="16.5" customHeight="1">
      <c r="A14" s="214"/>
      <c r="B14" s="32" t="s">
        <v>19</v>
      </c>
      <c r="C14" s="44">
        <f>C9-C11-C12</f>
        <v>42998.46</v>
      </c>
      <c r="D14" s="40">
        <f t="shared" si="0"/>
        <v>42403.373</v>
      </c>
      <c r="E14" s="33">
        <f>H14+K14+N14+Q14+T14+W14</f>
        <v>42403.373</v>
      </c>
      <c r="F14" s="45">
        <f>F9-F11-F12</f>
        <v>13471.45</v>
      </c>
      <c r="G14" s="46">
        <f t="shared" si="1"/>
        <v>12767.43</v>
      </c>
      <c r="H14" s="47">
        <f>H9-H11-H12</f>
        <v>12767.43</v>
      </c>
      <c r="I14" s="45">
        <f>I9-I11-I12</f>
        <v>7810.92</v>
      </c>
      <c r="J14" s="46">
        <f t="shared" si="2"/>
        <v>7989.049999999999</v>
      </c>
      <c r="K14" s="47">
        <f>K9-K11-K12</f>
        <v>7989.049999999999</v>
      </c>
      <c r="L14" s="45">
        <f>L9-L11-L12</f>
        <v>8119.22</v>
      </c>
      <c r="M14" s="46">
        <f t="shared" si="3"/>
        <v>8095.9929999999995</v>
      </c>
      <c r="N14" s="47">
        <f>N9-N11-N12</f>
        <v>8095.9929999999995</v>
      </c>
      <c r="O14" s="45">
        <f>O9-O11-O12</f>
        <v>411.55</v>
      </c>
      <c r="P14" s="46">
        <f t="shared" si="4"/>
        <v>410.12799999999993</v>
      </c>
      <c r="Q14" s="47">
        <f>Q9-Q11-Q12</f>
        <v>410.12799999999993</v>
      </c>
      <c r="R14" s="45">
        <f>R9-R11-R12</f>
        <v>5224.219999999999</v>
      </c>
      <c r="S14" s="46">
        <f t="shared" si="5"/>
        <v>5260.963000000001</v>
      </c>
      <c r="T14" s="47">
        <f>T9-T11-T12</f>
        <v>5260.963000000001</v>
      </c>
      <c r="U14" s="45">
        <f>U9-U11-U12</f>
        <v>7961.1</v>
      </c>
      <c r="V14" s="46">
        <f t="shared" si="6"/>
        <v>7879.809</v>
      </c>
      <c r="W14" s="47">
        <f>W9-W11-W12+W10</f>
        <v>7879.809</v>
      </c>
      <c r="X14" s="28"/>
      <c r="Y14" s="29"/>
      <c r="Z14" s="30"/>
      <c r="AA14" s="30"/>
      <c r="AB14" s="31"/>
      <c r="AC14" s="30"/>
      <c r="AD14" s="30"/>
    </row>
    <row r="15" spans="1:30" ht="16.5" customHeight="1">
      <c r="A15" s="214"/>
      <c r="B15" s="32" t="s">
        <v>20</v>
      </c>
      <c r="C15" s="35">
        <f>F15+I15+L15+O15+R15+U15</f>
        <v>461.13</v>
      </c>
      <c r="D15" s="36">
        <f t="shared" si="0"/>
        <v>472.74199999999996</v>
      </c>
      <c r="E15" s="48">
        <f>H15+K15+N15+Q15+T15+W15</f>
        <v>472.74199999999996</v>
      </c>
      <c r="F15" s="41">
        <v>0</v>
      </c>
      <c r="G15" s="42">
        <f t="shared" si="1"/>
        <v>0</v>
      </c>
      <c r="H15" s="43"/>
      <c r="I15" s="41">
        <v>243.48</v>
      </c>
      <c r="J15" s="42">
        <f t="shared" si="2"/>
        <v>271.15</v>
      </c>
      <c r="K15" s="43">
        <v>271.15</v>
      </c>
      <c r="L15" s="41">
        <v>106.54</v>
      </c>
      <c r="M15" s="42">
        <f t="shared" si="3"/>
        <v>107.472</v>
      </c>
      <c r="N15" s="43">
        <v>107.472</v>
      </c>
      <c r="O15" s="41"/>
      <c r="P15" s="42">
        <f t="shared" si="4"/>
        <v>0</v>
      </c>
      <c r="Q15" s="43"/>
      <c r="R15" s="41">
        <v>99.12</v>
      </c>
      <c r="S15" s="42">
        <f t="shared" si="5"/>
        <v>82.015</v>
      </c>
      <c r="T15" s="43">
        <v>82.015</v>
      </c>
      <c r="U15" s="41">
        <v>11.99</v>
      </c>
      <c r="V15" s="42">
        <f t="shared" si="6"/>
        <v>12.105</v>
      </c>
      <c r="W15" s="43">
        <v>12.105</v>
      </c>
      <c r="X15" s="28"/>
      <c r="Y15" s="29"/>
      <c r="Z15" s="30"/>
      <c r="AA15" s="30"/>
      <c r="AB15" s="31"/>
      <c r="AC15" s="30"/>
      <c r="AD15" s="30"/>
    </row>
    <row r="16" spans="1:30" ht="18" customHeight="1">
      <c r="A16" s="214"/>
      <c r="B16" s="49" t="s">
        <v>21</v>
      </c>
      <c r="C16" s="50">
        <f>C14-C15</f>
        <v>42537.33</v>
      </c>
      <c r="D16" s="51">
        <f t="shared" si="0"/>
        <v>41930.631</v>
      </c>
      <c r="E16" s="52">
        <f>H16+K16+N16+Q16+T16+W16</f>
        <v>41930.631</v>
      </c>
      <c r="F16" s="53">
        <f>F14-F15</f>
        <v>13471.45</v>
      </c>
      <c r="G16" s="54">
        <f t="shared" si="1"/>
        <v>12767.43</v>
      </c>
      <c r="H16" s="55">
        <f>H14-H15</f>
        <v>12767.43</v>
      </c>
      <c r="I16" s="53">
        <f>I14-I15</f>
        <v>7567.4400000000005</v>
      </c>
      <c r="J16" s="54">
        <f t="shared" si="2"/>
        <v>7717.9</v>
      </c>
      <c r="K16" s="55">
        <f>K14-K15</f>
        <v>7717.9</v>
      </c>
      <c r="L16" s="53">
        <f>L14-L15</f>
        <v>8012.68</v>
      </c>
      <c r="M16" s="54">
        <f t="shared" si="3"/>
        <v>7988.521</v>
      </c>
      <c r="N16" s="55">
        <f>N14-N15</f>
        <v>7988.521</v>
      </c>
      <c r="O16" s="53">
        <f>O14-O15</f>
        <v>411.55</v>
      </c>
      <c r="P16" s="54">
        <f t="shared" si="4"/>
        <v>410.12799999999993</v>
      </c>
      <c r="Q16" s="55">
        <f>Q14-Q15</f>
        <v>410.12799999999993</v>
      </c>
      <c r="R16" s="53">
        <f>R14-R15</f>
        <v>5125.099999999999</v>
      </c>
      <c r="S16" s="54">
        <f t="shared" si="5"/>
        <v>5178.948</v>
      </c>
      <c r="T16" s="55">
        <f>T14-T15</f>
        <v>5178.948</v>
      </c>
      <c r="U16" s="53">
        <f>U14-U15</f>
        <v>7949.110000000001</v>
      </c>
      <c r="V16" s="54">
        <f t="shared" si="6"/>
        <v>7867.704000000001</v>
      </c>
      <c r="W16" s="55">
        <f>W14-W15</f>
        <v>7867.704000000001</v>
      </c>
      <c r="X16" s="28"/>
      <c r="Y16" s="29"/>
      <c r="Z16" s="30"/>
      <c r="AA16" s="30"/>
      <c r="AB16" s="31"/>
      <c r="AC16" s="30"/>
      <c r="AD16" s="30"/>
    </row>
    <row r="17" spans="1:30" ht="15.75" customHeight="1">
      <c r="A17" s="56" t="s">
        <v>22</v>
      </c>
      <c r="B17" s="57" t="s">
        <v>23</v>
      </c>
      <c r="C17" s="58">
        <f>F17+I17+L17+O17+R17+U17</f>
        <v>30424.710304283875</v>
      </c>
      <c r="D17" s="59">
        <f>D19*D25/1000</f>
        <v>30362.50594423506</v>
      </c>
      <c r="E17" s="60">
        <f>H17+K17+N17+Q17+T17+W17</f>
        <v>32064.456</v>
      </c>
      <c r="F17" s="61">
        <f>F19*F25/1000</f>
        <v>9930.2356470654</v>
      </c>
      <c r="G17" s="62">
        <f>G19*G25/1000</f>
        <v>9509.38667138633</v>
      </c>
      <c r="H17" s="63">
        <v>11465.599</v>
      </c>
      <c r="I17" s="64">
        <f>I19*I25/1000</f>
        <v>5257.31175673061</v>
      </c>
      <c r="J17" s="65">
        <f>J19*J25/1000</f>
        <v>5443.787968100229</v>
      </c>
      <c r="K17" s="63">
        <v>4393.589</v>
      </c>
      <c r="L17" s="64">
        <f>L19*L25/1000</f>
        <v>5797.155197754273</v>
      </c>
      <c r="M17" s="65">
        <f>M19*M25/1000</f>
        <v>5826.1266095569445</v>
      </c>
      <c r="N17" s="63">
        <v>6035.893</v>
      </c>
      <c r="O17" s="64">
        <f>O19*O25/1000</f>
        <v>326.56157954263125</v>
      </c>
      <c r="P17" s="197">
        <f>P19*P25/1000</f>
        <v>325.7025806051387</v>
      </c>
      <c r="Q17" s="63">
        <v>421.086</v>
      </c>
      <c r="R17" s="64">
        <f>R19*R25/1000</f>
        <v>3794.5869655701827</v>
      </c>
      <c r="S17" s="197">
        <f>S19*S25/1000</f>
        <v>3871.883070866499</v>
      </c>
      <c r="T17" s="63">
        <v>4103.073</v>
      </c>
      <c r="U17" s="64">
        <f>U19*U25/1000</f>
        <v>5318.859157620781</v>
      </c>
      <c r="V17" s="65">
        <f>V19*V25/1000</f>
        <v>5372.534442039036</v>
      </c>
      <c r="W17" s="63">
        <v>5645.216</v>
      </c>
      <c r="X17" s="28"/>
      <c r="Y17" s="66"/>
      <c r="Z17" s="67"/>
      <c r="AA17" s="67"/>
      <c r="AB17" s="68"/>
      <c r="AC17" s="67"/>
      <c r="AD17" s="67"/>
    </row>
    <row r="18" spans="1:30" ht="15" customHeight="1">
      <c r="A18" s="56"/>
      <c r="B18" s="69" t="s">
        <v>24</v>
      </c>
      <c r="C18" s="58"/>
      <c r="D18" s="217">
        <f>D17-E17</f>
        <v>-1701.9500557649371</v>
      </c>
      <c r="E18" s="217"/>
      <c r="F18" s="61"/>
      <c r="G18" s="218">
        <f>G17-H17</f>
        <v>-1956.2123286136703</v>
      </c>
      <c r="H18" s="218"/>
      <c r="I18" s="64"/>
      <c r="J18" s="219">
        <f>J17-K17</f>
        <v>1050.1989681002287</v>
      </c>
      <c r="K18" s="219"/>
      <c r="L18" s="64"/>
      <c r="M18" s="219">
        <f>M17-N17</f>
        <v>-209.76639044305557</v>
      </c>
      <c r="N18" s="219"/>
      <c r="O18" s="64"/>
      <c r="P18" s="219">
        <f>P17-Q17</f>
        <v>-95.38341939486133</v>
      </c>
      <c r="Q18" s="219"/>
      <c r="R18" s="64"/>
      <c r="S18" s="219">
        <f>S17-T17</f>
        <v>-231.1899291335012</v>
      </c>
      <c r="T18" s="219"/>
      <c r="U18" s="64"/>
      <c r="V18" s="219">
        <f>V17-W17</f>
        <v>-272.6815579609647</v>
      </c>
      <c r="W18" s="219"/>
      <c r="X18" s="28"/>
      <c r="Y18" s="66"/>
      <c r="Z18" s="67"/>
      <c r="AA18" s="67"/>
      <c r="AB18" s="68"/>
      <c r="AC18" s="67"/>
      <c r="AD18" s="67"/>
    </row>
    <row r="19" spans="1:30" ht="15" customHeight="1">
      <c r="A19" s="70"/>
      <c r="B19" s="71" t="s">
        <v>25</v>
      </c>
      <c r="C19" s="72">
        <f>C21/C23</f>
        <v>7190.444075722861</v>
      </c>
      <c r="D19" s="73">
        <f>D21/D23</f>
        <v>7175.742967060731</v>
      </c>
      <c r="E19" s="74">
        <f>H19+K19+N19+Q19+T19+W19</f>
        <v>7502.6669999999995</v>
      </c>
      <c r="F19" s="75">
        <f>F21/F23</f>
        <v>2346.86882356016</v>
      </c>
      <c r="G19" s="76">
        <f>G21/G23</f>
        <v>2247.4072019479563</v>
      </c>
      <c r="H19" s="77">
        <v>2682.198</v>
      </c>
      <c r="I19" s="74">
        <f>I21/I23</f>
        <v>1242.4902586529834</v>
      </c>
      <c r="J19" s="78">
        <f>J21/J23</f>
        <v>1286.5612376662864</v>
      </c>
      <c r="K19" s="77">
        <v>1061.284</v>
      </c>
      <c r="L19" s="74">
        <f>L21/L23</f>
        <v>1370.07451610374</v>
      </c>
      <c r="M19" s="78">
        <f>M21/M23</f>
        <v>1376.921493914816</v>
      </c>
      <c r="N19" s="77">
        <v>1379.758</v>
      </c>
      <c r="O19" s="74">
        <f>O21/O23</f>
        <v>77.1781473511809</v>
      </c>
      <c r="P19" s="78">
        <f>P21/P23</f>
        <v>76.97513526793105</v>
      </c>
      <c r="Q19" s="77">
        <v>98.503</v>
      </c>
      <c r="R19" s="74">
        <f>R21/R23</f>
        <v>896.7962256178836</v>
      </c>
      <c r="S19" s="78">
        <f>S21/S23</f>
        <v>915.0640518961208</v>
      </c>
      <c r="T19" s="77">
        <v>960.02</v>
      </c>
      <c r="U19" s="74">
        <f>U21/U23</f>
        <v>1257.0361044369138</v>
      </c>
      <c r="V19" s="78">
        <f>V21/V23</f>
        <v>1269.7214883566955</v>
      </c>
      <c r="W19" s="77">
        <v>1320.904</v>
      </c>
      <c r="X19" s="28"/>
      <c r="Y19" s="79"/>
      <c r="Z19" s="80"/>
      <c r="AA19" s="80"/>
      <c r="AB19" s="31"/>
      <c r="AC19" s="80"/>
      <c r="AD19" s="80"/>
    </row>
    <row r="20" spans="1:30" ht="16.5" customHeight="1">
      <c r="A20" s="70"/>
      <c r="B20" s="71" t="s">
        <v>26</v>
      </c>
      <c r="C20" s="72"/>
      <c r="D20" s="220">
        <f>D19-E19</f>
        <v>-326.9240329392687</v>
      </c>
      <c r="E20" s="220"/>
      <c r="F20" s="75"/>
      <c r="G20" s="221">
        <f>G19-H19</f>
        <v>-434.79079805204356</v>
      </c>
      <c r="H20" s="221"/>
      <c r="I20" s="74"/>
      <c r="J20" s="222">
        <f>J19-K19</f>
        <v>225.27723766628628</v>
      </c>
      <c r="K20" s="222"/>
      <c r="L20" s="74"/>
      <c r="M20" s="222">
        <f>M19-N19</f>
        <v>-2.8365060851840553</v>
      </c>
      <c r="N20" s="222"/>
      <c r="O20" s="74"/>
      <c r="P20" s="222">
        <f>P19-Q19</f>
        <v>-21.52786473206895</v>
      </c>
      <c r="Q20" s="222"/>
      <c r="R20" s="74"/>
      <c r="S20" s="222">
        <f>S19-T19</f>
        <v>-44.95594810387922</v>
      </c>
      <c r="T20" s="222"/>
      <c r="U20" s="74"/>
      <c r="V20" s="222">
        <f>V19-W19</f>
        <v>-51.18251164330445</v>
      </c>
      <c r="W20" s="222"/>
      <c r="X20" s="28"/>
      <c r="Y20" s="79"/>
      <c r="Z20" s="80"/>
      <c r="AA20" s="80"/>
      <c r="AB20" s="31"/>
      <c r="AC20" s="80"/>
      <c r="AD20" s="80"/>
    </row>
    <row r="21" spans="1:30" ht="16.5" customHeight="1">
      <c r="A21" s="70"/>
      <c r="B21" s="69" t="s">
        <v>27</v>
      </c>
      <c r="C21" s="35">
        <f>F21+I21+L21+O21+R21+U21</f>
        <v>8253.6950412</v>
      </c>
      <c r="D21" s="81">
        <f>D22*D9/1000</f>
        <v>8236.8200796</v>
      </c>
      <c r="E21" s="74">
        <f>E19*E23</f>
        <v>8612.086369289998</v>
      </c>
      <c r="F21" s="82">
        <f>F22*F9/1000</f>
        <v>2693.9003165000004</v>
      </c>
      <c r="G21" s="83">
        <f>G22*G9/1000</f>
        <v>2579.7313049000004</v>
      </c>
      <c r="H21" s="84">
        <f>H19*1.14</f>
        <v>3057.7057200000004</v>
      </c>
      <c r="I21" s="41">
        <f>I22*I9/1000</f>
        <v>1426.2172931999999</v>
      </c>
      <c r="J21" s="85">
        <f>J22*J9/1000</f>
        <v>1476.80504788</v>
      </c>
      <c r="K21" s="84">
        <f>K19*K23</f>
        <v>1218.2160650800001</v>
      </c>
      <c r="L21" s="41">
        <f>L22*L9/1000</f>
        <v>1572.6674348</v>
      </c>
      <c r="M21" s="85">
        <f>M22*M9/1000</f>
        <v>1580.5268752199997</v>
      </c>
      <c r="N21" s="84">
        <f>N19*N23</f>
        <v>1583.78281546</v>
      </c>
      <c r="O21" s="41">
        <f>O22*O9/1000</f>
        <v>88.59048000000001</v>
      </c>
      <c r="P21" s="85">
        <f>P22*P9/1000</f>
        <v>88.35744852</v>
      </c>
      <c r="Q21" s="84">
        <f>Q19*Q23</f>
        <v>113.06863861</v>
      </c>
      <c r="R21" s="41">
        <f>R22*R9/1000</f>
        <v>1029.4054835</v>
      </c>
      <c r="S21" s="85">
        <f>S22*S9/1000</f>
        <v>1050.3745732500001</v>
      </c>
      <c r="T21" s="84">
        <f>T19*T23</f>
        <v>1101.9781573999999</v>
      </c>
      <c r="U21" s="41">
        <f>U22*U9/1000</f>
        <v>1442.9140332000002</v>
      </c>
      <c r="V21" s="85">
        <f>V22*V9/1000</f>
        <v>1457.47520484</v>
      </c>
      <c r="W21" s="84">
        <f>W19*W23</f>
        <v>1516.2260744799999</v>
      </c>
      <c r="X21" s="28"/>
      <c r="Y21" s="29"/>
      <c r="Z21" s="30"/>
      <c r="AA21" s="30"/>
      <c r="AB21" s="31"/>
      <c r="AC21" s="30"/>
      <c r="AD21" s="30"/>
    </row>
    <row r="22" spans="1:30" ht="17.25" customHeight="1">
      <c r="A22" s="70"/>
      <c r="B22" s="69" t="s">
        <v>28</v>
      </c>
      <c r="C22" s="86">
        <v>163.6</v>
      </c>
      <c r="D22" s="87">
        <f>C22</f>
        <v>163.6</v>
      </c>
      <c r="E22" s="88">
        <f>E21/E9*1000</f>
        <v>171.05355178333153</v>
      </c>
      <c r="F22" s="89">
        <v>167.59</v>
      </c>
      <c r="G22" s="90">
        <f>F22</f>
        <v>167.59</v>
      </c>
      <c r="H22" s="88">
        <f>H21/H9*1000</f>
        <v>198.64119206580088</v>
      </c>
      <c r="I22" s="88">
        <v>165.32</v>
      </c>
      <c r="J22" s="91">
        <f>I22</f>
        <v>165.32</v>
      </c>
      <c r="K22" s="88">
        <f>K21/K9*1000</f>
        <v>136.3724211046916</v>
      </c>
      <c r="L22" s="88">
        <v>164.42</v>
      </c>
      <c r="M22" s="91">
        <f>L22</f>
        <v>164.42</v>
      </c>
      <c r="N22" s="88">
        <f>N21/N9*1000</f>
        <v>164.7587109087824</v>
      </c>
      <c r="O22" s="88">
        <v>175.08</v>
      </c>
      <c r="P22" s="91">
        <f>O22</f>
        <v>175.08</v>
      </c>
      <c r="Q22" s="88">
        <f>Q21/Q9*1000</f>
        <v>224.04514366842426</v>
      </c>
      <c r="R22" s="88">
        <v>156.55</v>
      </c>
      <c r="S22" s="91">
        <f>R22</f>
        <v>156.55</v>
      </c>
      <c r="T22" s="88">
        <f>T21/T9*1000</f>
        <v>164.2411049680938</v>
      </c>
      <c r="U22" s="88">
        <v>158.52</v>
      </c>
      <c r="V22" s="91">
        <f>U22</f>
        <v>158.52</v>
      </c>
      <c r="W22" s="88">
        <f>W21/W9*1000</f>
        <v>164.90994600004544</v>
      </c>
      <c r="X22" s="28"/>
      <c r="Y22" s="29"/>
      <c r="Z22" s="30"/>
      <c r="AA22" s="30"/>
      <c r="AB22" s="31"/>
      <c r="AC22" s="30"/>
      <c r="AD22" s="30"/>
    </row>
    <row r="23" spans="1:30" ht="18" customHeight="1">
      <c r="A23" s="70"/>
      <c r="B23" s="69" t="s">
        <v>29</v>
      </c>
      <c r="C23" s="203">
        <v>1.14787</v>
      </c>
      <c r="D23" s="115">
        <f>C23</f>
        <v>1.14787</v>
      </c>
      <c r="E23" s="118">
        <v>1.14787</v>
      </c>
      <c r="F23" s="116">
        <v>1.14787</v>
      </c>
      <c r="G23" s="204">
        <f>F23</f>
        <v>1.14787</v>
      </c>
      <c r="H23" s="118">
        <v>1.14787</v>
      </c>
      <c r="I23" s="118">
        <v>1.14787</v>
      </c>
      <c r="J23" s="120">
        <f>I23</f>
        <v>1.14787</v>
      </c>
      <c r="K23" s="118">
        <v>1.14787</v>
      </c>
      <c r="L23" s="118">
        <v>1.14787</v>
      </c>
      <c r="M23" s="120">
        <f>L23</f>
        <v>1.14787</v>
      </c>
      <c r="N23" s="118">
        <v>1.14787</v>
      </c>
      <c r="O23" s="118">
        <v>1.14787</v>
      </c>
      <c r="P23" s="120">
        <f>O23</f>
        <v>1.14787</v>
      </c>
      <c r="Q23" s="118">
        <v>1.14787</v>
      </c>
      <c r="R23" s="118">
        <v>1.14787</v>
      </c>
      <c r="S23" s="120">
        <f>R23</f>
        <v>1.14787</v>
      </c>
      <c r="T23" s="118">
        <v>1.14787</v>
      </c>
      <c r="U23" s="118">
        <v>1.14787</v>
      </c>
      <c r="V23" s="120">
        <f>U23</f>
        <v>1.14787</v>
      </c>
      <c r="W23" s="118">
        <v>1.14787</v>
      </c>
      <c r="X23" s="28"/>
      <c r="Y23" s="29"/>
      <c r="Z23" s="30"/>
      <c r="AA23" s="30"/>
      <c r="AB23" s="31"/>
      <c r="AC23" s="30"/>
      <c r="AD23" s="30"/>
    </row>
    <row r="24" spans="1:30" ht="17.25" customHeight="1">
      <c r="A24" s="70"/>
      <c r="B24" s="69" t="s">
        <v>30</v>
      </c>
      <c r="C24" s="86"/>
      <c r="D24" s="87"/>
      <c r="E24" s="88"/>
      <c r="F24" s="89"/>
      <c r="G24" s="90"/>
      <c r="H24" s="88"/>
      <c r="I24" s="88"/>
      <c r="J24" s="91"/>
      <c r="K24" s="88"/>
      <c r="L24" s="88"/>
      <c r="M24" s="91"/>
      <c r="N24" s="88"/>
      <c r="O24" s="88"/>
      <c r="P24" s="91"/>
      <c r="Q24" s="88"/>
      <c r="R24" s="88"/>
      <c r="S24" s="91"/>
      <c r="T24" s="88"/>
      <c r="U24" s="88"/>
      <c r="V24" s="91"/>
      <c r="W24" s="88"/>
      <c r="X24" s="28"/>
      <c r="Y24" s="29"/>
      <c r="Z24" s="30"/>
      <c r="AA24" s="30"/>
      <c r="AB24" s="31"/>
      <c r="AC24" s="30"/>
      <c r="AD24" s="30"/>
    </row>
    <row r="25" spans="1:30" ht="16.5" customHeight="1">
      <c r="A25" s="92"/>
      <c r="B25" s="93" t="s">
        <v>31</v>
      </c>
      <c r="C25" s="94">
        <v>4231.27</v>
      </c>
      <c r="D25" s="95">
        <f>C25</f>
        <v>4231.27</v>
      </c>
      <c r="E25" s="88">
        <f>E17/E19*1000</f>
        <v>4273.741057679889</v>
      </c>
      <c r="F25" s="96">
        <f>C25</f>
        <v>4231.27</v>
      </c>
      <c r="G25" s="97">
        <f>F25</f>
        <v>4231.27</v>
      </c>
      <c r="H25" s="98">
        <f>H17/H19*1000</f>
        <v>4274.702687870173</v>
      </c>
      <c r="I25" s="98">
        <f>F25</f>
        <v>4231.27</v>
      </c>
      <c r="J25" s="99">
        <f>I25</f>
        <v>4231.27</v>
      </c>
      <c r="K25" s="98">
        <f>K17/K19*1000</f>
        <v>4139.880559774763</v>
      </c>
      <c r="L25" s="98">
        <f>F25</f>
        <v>4231.27</v>
      </c>
      <c r="M25" s="99">
        <f>L25</f>
        <v>4231.27</v>
      </c>
      <c r="N25" s="98">
        <f>N17/N19*1000</f>
        <v>4374.602647710685</v>
      </c>
      <c r="O25" s="98">
        <f>F25</f>
        <v>4231.27</v>
      </c>
      <c r="P25" s="99">
        <f>O25</f>
        <v>4231.27</v>
      </c>
      <c r="Q25" s="98">
        <f>Q17/Q19*1000</f>
        <v>4274.854572957169</v>
      </c>
      <c r="R25" s="98">
        <f>F25</f>
        <v>4231.27</v>
      </c>
      <c r="S25" s="99">
        <f>R25</f>
        <v>4231.27</v>
      </c>
      <c r="T25" s="98">
        <f>T17/T19*1000</f>
        <v>4273.945334472199</v>
      </c>
      <c r="U25" s="98">
        <f>F25</f>
        <v>4231.27</v>
      </c>
      <c r="V25" s="99">
        <f>U25</f>
        <v>4231.27</v>
      </c>
      <c r="W25" s="98">
        <f>W17/W19*1000</f>
        <v>4273.751915354939</v>
      </c>
      <c r="X25" s="28"/>
      <c r="Y25" s="29"/>
      <c r="Z25" s="30"/>
      <c r="AA25" s="30"/>
      <c r="AB25" s="31"/>
      <c r="AC25" s="30"/>
      <c r="AD25" s="30"/>
    </row>
    <row r="26" spans="1:30" ht="0.75" customHeight="1">
      <c r="A26" s="100" t="s">
        <v>32</v>
      </c>
      <c r="B26" s="101" t="s">
        <v>33</v>
      </c>
      <c r="C26" s="35">
        <f>C27+C31+C34</f>
        <v>0</v>
      </c>
      <c r="D26" s="102">
        <f>G26+J26+M26+P26+S26+V26</f>
        <v>0</v>
      </c>
      <c r="E26" s="103">
        <f>H26+K26+N26+Q26+T26+W26</f>
        <v>0</v>
      </c>
      <c r="F26" s="104">
        <f>F27+F31</f>
        <v>0</v>
      </c>
      <c r="G26" s="105">
        <f>G27+G31+G34</f>
        <v>0</v>
      </c>
      <c r="H26" s="198">
        <f>H27+H31+H34</f>
        <v>0</v>
      </c>
      <c r="I26" s="106">
        <f>I27+I31</f>
        <v>0</v>
      </c>
      <c r="J26" s="105">
        <f>J27+J31+J34</f>
        <v>0</v>
      </c>
      <c r="K26" s="198">
        <f>K27+K31+K34</f>
        <v>0</v>
      </c>
      <c r="L26" s="106">
        <f>L27+L31</f>
        <v>0</v>
      </c>
      <c r="M26" s="105">
        <f>M27+M31+M34</f>
        <v>0</v>
      </c>
      <c r="N26" s="198">
        <f>N27+N31+N34</f>
        <v>0</v>
      </c>
      <c r="O26" s="106">
        <f>O27+O31</f>
        <v>0</v>
      </c>
      <c r="P26" s="105">
        <f>P27+P31+P34</f>
        <v>0</v>
      </c>
      <c r="Q26" s="198">
        <f>Q27+Q31+Q34</f>
        <v>0</v>
      </c>
      <c r="R26" s="106">
        <f>R27+R31</f>
        <v>0</v>
      </c>
      <c r="S26" s="105">
        <f>S27+S31+S34</f>
        <v>0</v>
      </c>
      <c r="T26" s="106">
        <f>T27+T31+T34</f>
        <v>0</v>
      </c>
      <c r="U26" s="106">
        <f>U27+U31</f>
        <v>0</v>
      </c>
      <c r="V26" s="105">
        <f>V27+V31+V34</f>
        <v>0</v>
      </c>
      <c r="W26" s="198">
        <f>W27+W31+W34</f>
        <v>0</v>
      </c>
      <c r="X26" s="28"/>
      <c r="Y26" s="66"/>
      <c r="Z26" s="67"/>
      <c r="AA26" s="67"/>
      <c r="AB26" s="68"/>
      <c r="AC26" s="67"/>
      <c r="AD26" s="67"/>
    </row>
    <row r="27" spans="1:30" ht="12.75" hidden="1">
      <c r="A27" s="107" t="s">
        <v>34</v>
      </c>
      <c r="B27" s="108" t="s">
        <v>35</v>
      </c>
      <c r="C27" s="109"/>
      <c r="D27" s="87">
        <f>D28*D30</f>
        <v>0</v>
      </c>
      <c r="E27" s="88">
        <f>H27+K27+N27+Q27+T27+W27</f>
        <v>0</v>
      </c>
      <c r="F27" s="89">
        <f>F28*F30</f>
        <v>0</v>
      </c>
      <c r="G27" s="90">
        <f>G28*G30</f>
        <v>0</v>
      </c>
      <c r="H27" s="84"/>
      <c r="I27" s="88">
        <f>I28*I30</f>
        <v>0</v>
      </c>
      <c r="J27" s="91">
        <f>J28*J30</f>
        <v>0</v>
      </c>
      <c r="K27" s="84"/>
      <c r="L27" s="88">
        <f>L28*L30</f>
        <v>0</v>
      </c>
      <c r="M27" s="91">
        <f>M28*M30</f>
        <v>0</v>
      </c>
      <c r="N27" s="84"/>
      <c r="O27" s="88">
        <f>O28*O30</f>
        <v>0</v>
      </c>
      <c r="P27" s="91">
        <f>P28*P30</f>
        <v>0</v>
      </c>
      <c r="Q27" s="84"/>
      <c r="R27" s="88">
        <f>R28*R30</f>
        <v>0</v>
      </c>
      <c r="S27" s="91">
        <f>S28*S30</f>
        <v>0</v>
      </c>
      <c r="T27" s="84"/>
      <c r="U27" s="88">
        <f>U28*U30</f>
        <v>0</v>
      </c>
      <c r="V27" s="91">
        <f>V28*V30</f>
        <v>0</v>
      </c>
      <c r="W27" s="84"/>
      <c r="X27" s="28"/>
      <c r="Y27" s="29"/>
      <c r="Z27" s="30"/>
      <c r="AA27" s="30"/>
      <c r="AB27" s="31"/>
      <c r="AC27" s="30"/>
      <c r="AD27" s="30"/>
    </row>
    <row r="28" spans="1:30" ht="12.75" hidden="1">
      <c r="A28" s="107"/>
      <c r="B28" s="108" t="s">
        <v>36</v>
      </c>
      <c r="C28" s="35">
        <f>F28+I28+L28+O28+R28+U28</f>
        <v>0</v>
      </c>
      <c r="D28" s="81">
        <f>D29*D9/1000</f>
        <v>0</v>
      </c>
      <c r="E28" s="199">
        <f>H28+K28+N28+Q28+T28+W28</f>
        <v>0</v>
      </c>
      <c r="F28" s="110">
        <f>F29*F9/1000</f>
        <v>0</v>
      </c>
      <c r="G28" s="111">
        <f>G29*G9/1000</f>
        <v>0</v>
      </c>
      <c r="H28" s="134"/>
      <c r="I28" s="112">
        <f>I29*I9/1000</f>
        <v>0</v>
      </c>
      <c r="J28" s="113">
        <f>J29*J9/1000</f>
        <v>0</v>
      </c>
      <c r="K28" s="133"/>
      <c r="L28" s="112">
        <f>L29*L9/1000</f>
        <v>0</v>
      </c>
      <c r="M28" s="113">
        <f>M29*M9/1000</f>
        <v>0</v>
      </c>
      <c r="N28" s="133"/>
      <c r="O28" s="112">
        <f>O29*O9/1000</f>
        <v>0</v>
      </c>
      <c r="P28" s="113">
        <f>P29*P9/1000</f>
        <v>0</v>
      </c>
      <c r="Q28" s="133"/>
      <c r="R28" s="112">
        <f>R29*R9/1000</f>
        <v>0</v>
      </c>
      <c r="S28" s="113">
        <f>S29*S9/1000</f>
        <v>0</v>
      </c>
      <c r="T28" s="134"/>
      <c r="U28" s="112">
        <f>U29*U14/1000</f>
        <v>0</v>
      </c>
      <c r="V28" s="113">
        <f>V29*V9/1000</f>
        <v>0</v>
      </c>
      <c r="W28" s="41"/>
      <c r="X28" s="28"/>
      <c r="Y28" s="29"/>
      <c r="Z28" s="30"/>
      <c r="AA28" s="30"/>
      <c r="AB28" s="31"/>
      <c r="AC28" s="30"/>
      <c r="AD28" s="30"/>
    </row>
    <row r="29" spans="1:30" ht="12.75" hidden="1">
      <c r="A29" s="107"/>
      <c r="B29" s="108" t="s">
        <v>37</v>
      </c>
      <c r="C29" s="114"/>
      <c r="D29" s="115">
        <f>C29</f>
        <v>0</v>
      </c>
      <c r="E29" s="200">
        <f>E28/E9*1000</f>
        <v>0</v>
      </c>
      <c r="F29" s="116">
        <f>C29</f>
        <v>0</v>
      </c>
      <c r="G29" s="117">
        <f>F29</f>
        <v>0</v>
      </c>
      <c r="H29" s="88">
        <f>H28/H9*1000</f>
        <v>0</v>
      </c>
      <c r="I29" s="118">
        <f>C29</f>
        <v>0</v>
      </c>
      <c r="J29" s="119">
        <f>I29</f>
        <v>0</v>
      </c>
      <c r="K29" s="84">
        <f>K28/K9*1000</f>
        <v>0</v>
      </c>
      <c r="L29" s="118">
        <f>C29</f>
        <v>0</v>
      </c>
      <c r="M29" s="120">
        <f>L29</f>
        <v>0</v>
      </c>
      <c r="N29" s="84">
        <f>N28/N9*1000</f>
        <v>0</v>
      </c>
      <c r="O29" s="118">
        <f>C29</f>
        <v>0</v>
      </c>
      <c r="P29" s="120">
        <f>O29</f>
        <v>0</v>
      </c>
      <c r="Q29" s="88">
        <f>Q28/Q9*1000</f>
        <v>0</v>
      </c>
      <c r="R29" s="118">
        <f>C29</f>
        <v>0</v>
      </c>
      <c r="S29" s="120">
        <f>R29</f>
        <v>0</v>
      </c>
      <c r="T29" s="88">
        <f>T28/T9*1000</f>
        <v>0</v>
      </c>
      <c r="U29" s="118">
        <f>C29</f>
        <v>0</v>
      </c>
      <c r="V29" s="120">
        <f>U29</f>
        <v>0</v>
      </c>
      <c r="W29" s="88">
        <f>W28/W9*1000</f>
        <v>0</v>
      </c>
      <c r="X29" s="28"/>
      <c r="Y29" s="29"/>
      <c r="Z29" s="30"/>
      <c r="AA29" s="30"/>
      <c r="AB29" s="31"/>
      <c r="AC29" s="30"/>
      <c r="AD29" s="30"/>
    </row>
    <row r="30" spans="1:30" ht="12.75" hidden="1">
      <c r="A30" s="107"/>
      <c r="B30" s="121" t="s">
        <v>38</v>
      </c>
      <c r="C30" s="122"/>
      <c r="D30" s="95">
        <f>C30</f>
        <v>0</v>
      </c>
      <c r="E30" s="98" t="e">
        <f>E27/E28</f>
        <v>#DIV/0!</v>
      </c>
      <c r="F30" s="96">
        <f>C30</f>
        <v>0</v>
      </c>
      <c r="G30" s="97">
        <f>F30</f>
        <v>0</v>
      </c>
      <c r="H30" s="98" t="e">
        <f>H27/H28</f>
        <v>#DIV/0!</v>
      </c>
      <c r="I30" s="98">
        <f>C30</f>
        <v>0</v>
      </c>
      <c r="J30" s="99">
        <f>I30</f>
        <v>0</v>
      </c>
      <c r="K30" s="98" t="e">
        <f>K27/K28</f>
        <v>#DIV/0!</v>
      </c>
      <c r="L30" s="98">
        <f>C30</f>
        <v>0</v>
      </c>
      <c r="M30" s="99">
        <f>L30</f>
        <v>0</v>
      </c>
      <c r="N30" s="98" t="e">
        <f>N27/N28</f>
        <v>#DIV/0!</v>
      </c>
      <c r="O30" s="98">
        <f>C30</f>
        <v>0</v>
      </c>
      <c r="P30" s="99">
        <f>O30</f>
        <v>0</v>
      </c>
      <c r="Q30" s="98" t="e">
        <f>Q27/Q28</f>
        <v>#DIV/0!</v>
      </c>
      <c r="R30" s="98">
        <f>C30</f>
        <v>0</v>
      </c>
      <c r="S30" s="99">
        <f>R30</f>
        <v>0</v>
      </c>
      <c r="T30" s="98" t="e">
        <f>T27/T28</f>
        <v>#DIV/0!</v>
      </c>
      <c r="U30" s="98">
        <f>C30</f>
        <v>0</v>
      </c>
      <c r="V30" s="99">
        <f>U30</f>
        <v>0</v>
      </c>
      <c r="W30" s="98" t="e">
        <f>W27/W28</f>
        <v>#DIV/0!</v>
      </c>
      <c r="X30" s="28"/>
      <c r="Y30" s="29"/>
      <c r="Z30" s="30"/>
      <c r="AA30" s="30"/>
      <c r="AB30" s="31"/>
      <c r="AC30" s="30"/>
      <c r="AD30" s="30"/>
    </row>
    <row r="31" spans="1:30" ht="12.75" hidden="1">
      <c r="A31" s="107" t="s">
        <v>39</v>
      </c>
      <c r="B31" s="108" t="s">
        <v>40</v>
      </c>
      <c r="C31" s="35">
        <f>F31+I31+L31+O31+R31+U31</f>
        <v>0</v>
      </c>
      <c r="D31" s="87">
        <f>G31</f>
        <v>0</v>
      </c>
      <c r="E31" s="103">
        <f>H31+K31+N31+Q31+T31+W31</f>
        <v>0</v>
      </c>
      <c r="F31" s="89"/>
      <c r="G31" s="90">
        <f>G32*G33/1000</f>
        <v>0</v>
      </c>
      <c r="H31" s="84"/>
      <c r="I31" s="88"/>
      <c r="J31" s="90"/>
      <c r="K31" s="88"/>
      <c r="L31" s="88"/>
      <c r="M31" s="90"/>
      <c r="N31" s="88"/>
      <c r="O31" s="88"/>
      <c r="P31" s="90"/>
      <c r="Q31" s="88"/>
      <c r="R31" s="88"/>
      <c r="S31" s="90"/>
      <c r="T31" s="88"/>
      <c r="U31" s="88"/>
      <c r="V31" s="90"/>
      <c r="W31" s="88"/>
      <c r="X31" s="28"/>
      <c r="Y31" s="29"/>
      <c r="Z31" s="30"/>
      <c r="AA31" s="30"/>
      <c r="AB31" s="31"/>
      <c r="AC31" s="30"/>
      <c r="AD31" s="30"/>
    </row>
    <row r="32" spans="1:30" ht="12.75" hidden="1">
      <c r="A32" s="107"/>
      <c r="B32" s="123" t="s">
        <v>41</v>
      </c>
      <c r="C32" s="35">
        <f>F32+I32+L32+O32+R32+U32</f>
        <v>0</v>
      </c>
      <c r="D32" s="81">
        <f>G32</f>
        <v>0</v>
      </c>
      <c r="E32" s="112">
        <f>H32</f>
        <v>0</v>
      </c>
      <c r="F32" s="110"/>
      <c r="G32" s="111">
        <f>G28*1702*1.023/1000</f>
        <v>0</v>
      </c>
      <c r="H32" s="112"/>
      <c r="I32" s="112"/>
      <c r="J32" s="113"/>
      <c r="K32" s="112"/>
      <c r="L32" s="112"/>
      <c r="M32" s="113"/>
      <c r="N32" s="112"/>
      <c r="O32" s="112"/>
      <c r="P32" s="113"/>
      <c r="Q32" s="88"/>
      <c r="R32" s="88"/>
      <c r="S32" s="91"/>
      <c r="T32" s="88"/>
      <c r="U32" s="88"/>
      <c r="V32" s="91"/>
      <c r="W32" s="88"/>
      <c r="X32" s="28"/>
      <c r="Y32" s="29"/>
      <c r="Z32" s="30"/>
      <c r="AA32" s="30"/>
      <c r="AB32" s="31"/>
      <c r="AC32" s="30"/>
      <c r="AD32" s="30"/>
    </row>
    <row r="33" spans="1:30" ht="12.75" hidden="1">
      <c r="A33" s="107"/>
      <c r="B33" s="124" t="s">
        <v>42</v>
      </c>
      <c r="C33" s="125">
        <f>F33</f>
        <v>0</v>
      </c>
      <c r="D33" s="126">
        <f>G33</f>
        <v>0</v>
      </c>
      <c r="E33" s="127" t="e">
        <f>H33</f>
        <v>#DIV/0!</v>
      </c>
      <c r="F33" s="128"/>
      <c r="G33" s="129">
        <f>C33</f>
        <v>0</v>
      </c>
      <c r="H33" s="130" t="e">
        <f>H31/H32*1000</f>
        <v>#DIV/0!</v>
      </c>
      <c r="I33" s="98"/>
      <c r="J33" s="99"/>
      <c r="K33" s="98"/>
      <c r="L33" s="98"/>
      <c r="M33" s="99"/>
      <c r="N33" s="98"/>
      <c r="O33" s="98"/>
      <c r="P33" s="99"/>
      <c r="Q33" s="98"/>
      <c r="R33" s="98"/>
      <c r="S33" s="99"/>
      <c r="T33" s="98"/>
      <c r="U33" s="98"/>
      <c r="V33" s="99"/>
      <c r="W33" s="98"/>
      <c r="X33" s="28"/>
      <c r="Y33" s="29"/>
      <c r="Z33" s="131"/>
      <c r="AA33" s="131"/>
      <c r="AB33" s="31"/>
      <c r="AC33" s="30"/>
      <c r="AD33" s="30"/>
    </row>
    <row r="34" spans="1:30" ht="12.75" hidden="1">
      <c r="A34" s="107"/>
      <c r="B34" s="123" t="s">
        <v>43</v>
      </c>
      <c r="C34" s="35"/>
      <c r="D34" s="87">
        <f>G34+J34+M34+P34+S34+V34</f>
        <v>0</v>
      </c>
      <c r="E34" s="132">
        <f>H34+K34+N34+Q34+T34+W34</f>
        <v>0</v>
      </c>
      <c r="F34" s="89">
        <f>F35*F37</f>
        <v>0</v>
      </c>
      <c r="G34" s="90">
        <f>G35*G37</f>
        <v>0</v>
      </c>
      <c r="H34" s="84"/>
      <c r="I34" s="88">
        <f>I35*I37</f>
        <v>0</v>
      </c>
      <c r="J34" s="91">
        <f>J35*J37</f>
        <v>0</v>
      </c>
      <c r="K34" s="84"/>
      <c r="L34" s="88">
        <f>L35*L37</f>
        <v>0</v>
      </c>
      <c r="M34" s="91">
        <f>M35*M37</f>
        <v>0</v>
      </c>
      <c r="N34" s="84"/>
      <c r="O34" s="88">
        <f>O35*O37</f>
        <v>0</v>
      </c>
      <c r="P34" s="91">
        <f>P35*P37</f>
        <v>0</v>
      </c>
      <c r="Q34" s="200"/>
      <c r="R34" s="88">
        <f>R35*R37</f>
        <v>0</v>
      </c>
      <c r="S34" s="91">
        <f>S35*S37</f>
        <v>0</v>
      </c>
      <c r="T34" s="84"/>
      <c r="U34" s="88">
        <f>U35*U37</f>
        <v>0</v>
      </c>
      <c r="V34" s="91">
        <f>V35*V37</f>
        <v>0</v>
      </c>
      <c r="W34" s="84"/>
      <c r="X34" s="28"/>
      <c r="Y34" s="29"/>
      <c r="Z34" s="30"/>
      <c r="AA34" s="30"/>
      <c r="AB34" s="31"/>
      <c r="AC34" s="30"/>
      <c r="AD34" s="30"/>
    </row>
    <row r="35" spans="1:30" ht="12.75" hidden="1">
      <c r="A35" s="107"/>
      <c r="B35" s="123" t="s">
        <v>44</v>
      </c>
      <c r="C35" s="35"/>
      <c r="D35" s="81">
        <f>G35+J35+M35+P35+S35+V35</f>
        <v>0</v>
      </c>
      <c r="E35" s="199">
        <f>H35+K35+N35+Q35+T35+W35</f>
        <v>0</v>
      </c>
      <c r="F35" s="110">
        <f>F28*F36/100</f>
        <v>0</v>
      </c>
      <c r="G35" s="111">
        <f>G28*G36/100</f>
        <v>0</v>
      </c>
      <c r="H35" s="134"/>
      <c r="I35" s="112">
        <f>I28*I36/100</f>
        <v>0</v>
      </c>
      <c r="J35" s="113">
        <f>J36*J28/100</f>
        <v>0</v>
      </c>
      <c r="K35" s="201"/>
      <c r="L35" s="112">
        <f>L28*L36/100</f>
        <v>0</v>
      </c>
      <c r="M35" s="113">
        <f>M36*M28/100</f>
        <v>0</v>
      </c>
      <c r="N35" s="134"/>
      <c r="O35" s="112">
        <f>O28*O36/100</f>
        <v>0</v>
      </c>
      <c r="P35" s="113">
        <f>P36*P28/100</f>
        <v>0</v>
      </c>
      <c r="Q35" s="134"/>
      <c r="R35" s="112">
        <f>R36*R28/100</f>
        <v>0</v>
      </c>
      <c r="S35" s="113">
        <f>S36*S28/100</f>
        <v>0</v>
      </c>
      <c r="T35" s="134"/>
      <c r="U35" s="112">
        <f>U28*U36/100</f>
        <v>0</v>
      </c>
      <c r="V35" s="113">
        <f>V36*V28/100</f>
        <v>0</v>
      </c>
      <c r="W35" s="133"/>
      <c r="X35" s="28"/>
      <c r="Y35" s="29"/>
      <c r="Z35" s="30"/>
      <c r="AA35" s="30"/>
      <c r="AB35" s="31"/>
      <c r="AC35" s="30"/>
      <c r="AD35" s="30"/>
    </row>
    <row r="36" spans="1:30" ht="12.75" hidden="1">
      <c r="A36" s="107"/>
      <c r="B36" s="123" t="s">
        <v>45</v>
      </c>
      <c r="C36" s="135"/>
      <c r="D36" s="136" t="e">
        <f>D35/D28*100</f>
        <v>#DIV/0!</v>
      </c>
      <c r="E36" s="137" t="e">
        <f>E35/E28*100</f>
        <v>#DIV/0!</v>
      </c>
      <c r="F36" s="138">
        <f>C36</f>
        <v>0</v>
      </c>
      <c r="G36" s="139">
        <f>C36</f>
        <v>0</v>
      </c>
      <c r="H36" s="140" t="e">
        <f>H35/H28*100</f>
        <v>#DIV/0!</v>
      </c>
      <c r="I36" s="141">
        <f>C36</f>
        <v>0</v>
      </c>
      <c r="J36" s="142">
        <f>C36</f>
        <v>0</v>
      </c>
      <c r="K36" s="143" t="e">
        <f>K35/K28*100</f>
        <v>#DIV/0!</v>
      </c>
      <c r="L36" s="141">
        <f>I36</f>
        <v>0</v>
      </c>
      <c r="M36" s="144">
        <f>G36</f>
        <v>0</v>
      </c>
      <c r="N36" s="145" t="e">
        <f>N35/N28*100</f>
        <v>#DIV/0!</v>
      </c>
      <c r="O36" s="141">
        <f>L36</f>
        <v>0</v>
      </c>
      <c r="P36" s="144">
        <f>M36</f>
        <v>0</v>
      </c>
      <c r="Q36" s="145" t="e">
        <f>Q35/Q28*100</f>
        <v>#DIV/0!</v>
      </c>
      <c r="R36" s="141">
        <f>O36</f>
        <v>0</v>
      </c>
      <c r="S36" s="144">
        <f>P36</f>
        <v>0</v>
      </c>
      <c r="T36" s="146" t="e">
        <f>T35/T28*100</f>
        <v>#DIV/0!</v>
      </c>
      <c r="U36" s="141">
        <f>R36</f>
        <v>0</v>
      </c>
      <c r="V36" s="147">
        <f>S36</f>
        <v>0</v>
      </c>
      <c r="W36" s="140" t="e">
        <f>W35/W28*100</f>
        <v>#DIV/0!</v>
      </c>
      <c r="X36" s="28"/>
      <c r="Y36" s="29"/>
      <c r="Z36" s="30"/>
      <c r="AA36" s="30"/>
      <c r="AB36" s="31"/>
      <c r="AC36" s="30"/>
      <c r="AD36" s="30"/>
    </row>
    <row r="37" spans="1:30" ht="12.75" hidden="1">
      <c r="A37" s="1"/>
      <c r="B37" s="124" t="s">
        <v>46</v>
      </c>
      <c r="C37" s="122"/>
      <c r="D37" s="95" t="e">
        <f>D34/D35</f>
        <v>#DIV/0!</v>
      </c>
      <c r="E37" s="98" t="e">
        <f>E34/E35</f>
        <v>#DIV/0!</v>
      </c>
      <c r="F37" s="96">
        <f>C37</f>
        <v>0</v>
      </c>
      <c r="G37" s="97">
        <f>F37</f>
        <v>0</v>
      </c>
      <c r="H37" s="98" t="e">
        <f>H34/H35</f>
        <v>#DIV/0!</v>
      </c>
      <c r="I37" s="98">
        <f>C37</f>
        <v>0</v>
      </c>
      <c r="J37" s="99">
        <f>I37</f>
        <v>0</v>
      </c>
      <c r="K37" s="98" t="e">
        <f>K34/K35</f>
        <v>#DIV/0!</v>
      </c>
      <c r="L37" s="98">
        <f>C37</f>
        <v>0</v>
      </c>
      <c r="M37" s="99">
        <f>L37</f>
        <v>0</v>
      </c>
      <c r="N37" s="98" t="e">
        <f>N34/N35</f>
        <v>#DIV/0!</v>
      </c>
      <c r="O37" s="98">
        <f>C37</f>
        <v>0</v>
      </c>
      <c r="P37" s="99">
        <f>O37</f>
        <v>0</v>
      </c>
      <c r="Q37" s="98" t="e">
        <f>Q34/Q35</f>
        <v>#DIV/0!</v>
      </c>
      <c r="R37" s="98">
        <f>C37</f>
        <v>0</v>
      </c>
      <c r="S37" s="99">
        <f>R37</f>
        <v>0</v>
      </c>
      <c r="T37" s="98" t="e">
        <f>T34/T35</f>
        <v>#DIV/0!</v>
      </c>
      <c r="U37" s="98">
        <f>C37</f>
        <v>0</v>
      </c>
      <c r="V37" s="99">
        <f>U37</f>
        <v>0</v>
      </c>
      <c r="W37" s="98" t="e">
        <f>W34/W35</f>
        <v>#DIV/0!</v>
      </c>
      <c r="X37" s="28"/>
      <c r="Y37" s="29"/>
      <c r="Z37" s="30"/>
      <c r="AA37" s="30"/>
      <c r="AB37" s="31"/>
      <c r="AC37" s="30"/>
      <c r="AD37" s="30"/>
    </row>
    <row r="38" spans="1:30" ht="15.75" customHeight="1">
      <c r="A38" s="148" t="s">
        <v>47</v>
      </c>
      <c r="B38" s="149" t="s">
        <v>48</v>
      </c>
      <c r="C38" s="35">
        <f>F38+I38+L38+O38+R38+U38</f>
        <v>6959.905986240001</v>
      </c>
      <c r="D38" s="59">
        <f>D40+D46+D49</f>
        <v>6946.889880888</v>
      </c>
      <c r="E38" s="64">
        <f>H38+K38+N38+Q38+T38+W38</f>
        <v>7820.828</v>
      </c>
      <c r="F38" s="61">
        <f>F40+F46+F49+F52</f>
        <v>2163.0573308000003</v>
      </c>
      <c r="G38" s="62">
        <f>G40+G46+G49+G52</f>
        <v>2076.94314488</v>
      </c>
      <c r="H38" s="63">
        <f>H40+H46+H49+H52</f>
        <v>2994.036</v>
      </c>
      <c r="I38" s="64">
        <f aca="true" t="shared" si="7" ref="I38:P38">I40+I46+I49</f>
        <v>1239.7504720800002</v>
      </c>
      <c r="J38" s="65">
        <f t="shared" si="7"/>
        <v>1278.4311936720003</v>
      </c>
      <c r="K38" s="64">
        <f t="shared" si="7"/>
        <v>1038.4959999999999</v>
      </c>
      <c r="L38" s="64">
        <f t="shared" si="7"/>
        <v>1361.54397552</v>
      </c>
      <c r="M38" s="65">
        <f t="shared" si="7"/>
        <v>1367.586404328</v>
      </c>
      <c r="N38" s="64">
        <f t="shared" si="7"/>
        <v>1472.439</v>
      </c>
      <c r="O38" s="64">
        <f t="shared" si="7"/>
        <v>72.503232</v>
      </c>
      <c r="P38" s="65">
        <f t="shared" si="7"/>
        <v>72.334982952</v>
      </c>
      <c r="Q38" s="64">
        <f>Q40+Q49</f>
        <v>110.466</v>
      </c>
      <c r="R38" s="64">
        <f>R40+R46+R49</f>
        <v>888.97860456</v>
      </c>
      <c r="S38" s="65">
        <f>S40+S46+S49</f>
        <v>905.9103241200002</v>
      </c>
      <c r="T38" s="64">
        <f>T40+T49</f>
        <v>990.25</v>
      </c>
      <c r="U38" s="64">
        <f>U40+U46+U49</f>
        <v>1234.0723712800002</v>
      </c>
      <c r="V38" s="65">
        <f>V40+V46+V49</f>
        <v>1245.683830936</v>
      </c>
      <c r="W38" s="64">
        <f>W40+W46+W49</f>
        <v>1215.1409999999998</v>
      </c>
      <c r="X38" s="28"/>
      <c r="Y38" s="66"/>
      <c r="Z38" s="67"/>
      <c r="AA38" s="67"/>
      <c r="AB38" s="68"/>
      <c r="AC38" s="67"/>
      <c r="AD38" s="67"/>
    </row>
    <row r="39" spans="1:30" ht="15" customHeight="1">
      <c r="A39" s="148"/>
      <c r="B39" s="123" t="s">
        <v>49</v>
      </c>
      <c r="C39" s="35">
        <f>F39+I39+L39+O39+R39+U39</f>
        <v>1899.53766</v>
      </c>
      <c r="D39" s="150">
        <f>D42+D47+D50</f>
        <v>1895.9852295</v>
      </c>
      <c r="E39" s="103">
        <f>H39+K39+N39+Q39+T39+W39</f>
        <v>2018.384</v>
      </c>
      <c r="F39" s="151">
        <f aca="true" t="shared" si="8" ref="F39:P39">F42+F47+F50</f>
        <v>590.3540750000002</v>
      </c>
      <c r="G39" s="152">
        <f t="shared" si="8"/>
        <v>566.8512950000002</v>
      </c>
      <c r="H39" s="153">
        <f t="shared" si="8"/>
        <v>814.268</v>
      </c>
      <c r="I39" s="154">
        <f t="shared" si="8"/>
        <v>338.35984500000006</v>
      </c>
      <c r="J39" s="155">
        <f t="shared" si="8"/>
        <v>348.91681050000005</v>
      </c>
      <c r="K39" s="153">
        <f t="shared" si="8"/>
        <v>263.12</v>
      </c>
      <c r="L39" s="154">
        <f t="shared" si="8"/>
        <v>371.60042999999996</v>
      </c>
      <c r="M39" s="155">
        <f t="shared" si="8"/>
        <v>373.24956449999996</v>
      </c>
      <c r="N39" s="63">
        <f t="shared" si="8"/>
        <v>386.784</v>
      </c>
      <c r="O39" s="154">
        <f t="shared" si="8"/>
        <v>19.788</v>
      </c>
      <c r="P39" s="155">
        <f t="shared" si="8"/>
        <v>19.7420805</v>
      </c>
      <c r="Q39" s="63">
        <f>Q42+Q50</f>
        <v>29.779999999999998</v>
      </c>
      <c r="R39" s="154">
        <f>R42+R47+R50</f>
        <v>242.62516499999998</v>
      </c>
      <c r="S39" s="155">
        <f>S42+S47+S50</f>
        <v>247.24626750000002</v>
      </c>
      <c r="T39" s="63">
        <f>T42+T50</f>
        <v>228.87199999999999</v>
      </c>
      <c r="U39" s="154">
        <f>U42+U47+U50</f>
        <v>336.810145</v>
      </c>
      <c r="V39" s="155">
        <f>V42+V47+V50</f>
        <v>339.97921149999996</v>
      </c>
      <c r="W39" s="63">
        <f>W42+W47+W50</f>
        <v>295.56</v>
      </c>
      <c r="X39" s="28"/>
      <c r="Y39" s="66"/>
      <c r="Z39" s="67"/>
      <c r="AA39" s="67"/>
      <c r="AB39" s="68"/>
      <c r="AC39" s="67"/>
      <c r="AD39" s="67"/>
    </row>
    <row r="40" spans="1:30" ht="17.25" customHeight="1">
      <c r="A40" s="156" t="s">
        <v>50</v>
      </c>
      <c r="B40" s="108" t="s">
        <v>51</v>
      </c>
      <c r="C40" s="35">
        <f>F40+I40+L40+O40+R40+U40</f>
        <v>6377.31899424</v>
      </c>
      <c r="D40" s="87">
        <f>D42*D45</f>
        <v>6364.302888888001</v>
      </c>
      <c r="E40" s="103">
        <f>H40+K40+N40+Q40+T40+W40</f>
        <v>7273.101000000001</v>
      </c>
      <c r="F40" s="89">
        <f>F42*F45</f>
        <v>2031.9264348000004</v>
      </c>
      <c r="G40" s="111">
        <f>G42*G45</f>
        <v>1945.8122488800002</v>
      </c>
      <c r="H40" s="84">
        <v>2870.094</v>
      </c>
      <c r="I40" s="89">
        <f>I42*I45</f>
        <v>1090.5230800800002</v>
      </c>
      <c r="J40" s="111">
        <f>J42*J45</f>
        <v>1129.2038016720003</v>
      </c>
      <c r="K40" s="84">
        <v>913.078</v>
      </c>
      <c r="L40" s="89">
        <f>L42*L45</f>
        <v>1209.08493552</v>
      </c>
      <c r="M40" s="111">
        <f>M42*M45</f>
        <v>1215.127364328</v>
      </c>
      <c r="N40" s="84">
        <v>1327.634</v>
      </c>
      <c r="O40" s="89">
        <f>O42*O45</f>
        <v>63.962448</v>
      </c>
      <c r="P40" s="111">
        <f>P42*P45</f>
        <v>63.794198952</v>
      </c>
      <c r="Q40" s="84">
        <v>98.276</v>
      </c>
      <c r="R40" s="89">
        <f>R42*R45</f>
        <v>831.20465256</v>
      </c>
      <c r="S40" s="111">
        <f>S42*S45</f>
        <v>848.1363721200001</v>
      </c>
      <c r="T40" s="84">
        <v>947.146</v>
      </c>
      <c r="U40" s="89">
        <f>U42*U45</f>
        <v>1150.61744328</v>
      </c>
      <c r="V40" s="111">
        <f>V42*V45</f>
        <v>1162.228902936</v>
      </c>
      <c r="W40" s="84">
        <v>1116.873</v>
      </c>
      <c r="X40" s="28"/>
      <c r="Y40" s="29"/>
      <c r="Z40" s="30"/>
      <c r="AA40" s="30"/>
      <c r="AB40" s="31"/>
      <c r="AC40" s="30"/>
      <c r="AD40" s="30"/>
    </row>
    <row r="41" spans="1:30" ht="16.5" customHeight="1">
      <c r="A41" s="156"/>
      <c r="B41" s="108" t="s">
        <v>52</v>
      </c>
      <c r="C41" s="109"/>
      <c r="D41" s="223">
        <f>D40-E40</f>
        <v>-908.7981111119998</v>
      </c>
      <c r="E41" s="223"/>
      <c r="F41" s="89"/>
      <c r="G41" s="224">
        <f>G40-H40</f>
        <v>-924.2817511199999</v>
      </c>
      <c r="H41" s="224"/>
      <c r="I41" s="89"/>
      <c r="J41" s="224">
        <f>J40-K40</f>
        <v>216.1258016720003</v>
      </c>
      <c r="K41" s="224"/>
      <c r="L41" s="89"/>
      <c r="M41" s="224">
        <f>M40-N40</f>
        <v>-112.5066356719999</v>
      </c>
      <c r="N41" s="224"/>
      <c r="O41" s="89"/>
      <c r="P41" s="224">
        <f>P40-Q40</f>
        <v>-34.481801047999994</v>
      </c>
      <c r="Q41" s="224"/>
      <c r="R41" s="89"/>
      <c r="S41" s="224">
        <f>S40-T40</f>
        <v>-99.00962787999981</v>
      </c>
      <c r="T41" s="224"/>
      <c r="U41" s="89"/>
      <c r="V41" s="224">
        <f>V40-W40</f>
        <v>45.35590293599989</v>
      </c>
      <c r="W41" s="224"/>
      <c r="X41" s="28"/>
      <c r="Y41" s="29"/>
      <c r="Z41" s="30"/>
      <c r="AA41" s="30"/>
      <c r="AB41" s="31"/>
      <c r="AC41" s="30"/>
      <c r="AD41" s="30"/>
    </row>
    <row r="42" spans="1:30" ht="17.25" customHeight="1">
      <c r="A42" s="70"/>
      <c r="B42" s="123" t="s">
        <v>49</v>
      </c>
      <c r="C42" s="35">
        <f>F42+I42+L42+O42+R42+U42</f>
        <v>1740.5346600000003</v>
      </c>
      <c r="D42" s="157">
        <f>D44*D9/1000</f>
        <v>1736.9822295000001</v>
      </c>
      <c r="E42" s="37">
        <f>H42+K42+N42+Q42+T42+W42</f>
        <v>1870.593</v>
      </c>
      <c r="F42" s="75">
        <f>F44*F9/1000</f>
        <v>554.5650750000001</v>
      </c>
      <c r="G42" s="76">
        <f>G44*G9/1000</f>
        <v>531.0622950000001</v>
      </c>
      <c r="H42" s="74">
        <v>778.559</v>
      </c>
      <c r="I42" s="74">
        <f>I44*I9/1000</f>
        <v>297.63184500000006</v>
      </c>
      <c r="J42" s="78">
        <f>J44*J9/1000</f>
        <v>308.18881050000005</v>
      </c>
      <c r="K42" s="74">
        <v>229.231</v>
      </c>
      <c r="L42" s="74">
        <f>L44*L9/1000</f>
        <v>329.99043</v>
      </c>
      <c r="M42" s="78">
        <f>M44*M9/1000</f>
        <v>331.6395645</v>
      </c>
      <c r="N42" s="74">
        <v>345.288</v>
      </c>
      <c r="O42" s="74">
        <f>O44*O9/1000</f>
        <v>17.457</v>
      </c>
      <c r="P42" s="78">
        <f>P44*P9/1000</f>
        <v>17.4110805</v>
      </c>
      <c r="Q42" s="74">
        <v>26.287</v>
      </c>
      <c r="R42" s="74">
        <f>R44*R9/1000</f>
        <v>226.85716499999998</v>
      </c>
      <c r="S42" s="78">
        <f>S44*S9/1000</f>
        <v>231.47826750000002</v>
      </c>
      <c r="T42" s="74">
        <v>218.384</v>
      </c>
      <c r="U42" s="74">
        <f>U44*U9/1000</f>
        <v>314.033145</v>
      </c>
      <c r="V42" s="78">
        <f>V44*V9/1000</f>
        <v>317.2022115</v>
      </c>
      <c r="W42" s="74">
        <v>272.844</v>
      </c>
      <c r="X42" s="28"/>
      <c r="Y42" s="158"/>
      <c r="Z42" s="159"/>
      <c r="AA42" s="159"/>
      <c r="AB42" s="131"/>
      <c r="AC42" s="131"/>
      <c r="AD42" s="131"/>
    </row>
    <row r="43" spans="1:30" ht="16.5" customHeight="1">
      <c r="A43" s="70"/>
      <c r="B43" s="123" t="s">
        <v>53</v>
      </c>
      <c r="C43" s="160"/>
      <c r="D43" s="225">
        <f>D42-E42</f>
        <v>-133.61077049999994</v>
      </c>
      <c r="E43" s="225"/>
      <c r="F43" s="75"/>
      <c r="G43" s="221">
        <f>G42-H42</f>
        <v>-247.4967049999999</v>
      </c>
      <c r="H43" s="221"/>
      <c r="I43" s="74"/>
      <c r="J43" s="222">
        <f>J42-K42</f>
        <v>78.95781050000005</v>
      </c>
      <c r="K43" s="222"/>
      <c r="L43" s="74"/>
      <c r="M43" s="222">
        <f>M42-N42</f>
        <v>-13.648435500000005</v>
      </c>
      <c r="N43" s="222"/>
      <c r="O43" s="74"/>
      <c r="P43" s="222">
        <f>P42-Q42</f>
        <v>-8.875919499999998</v>
      </c>
      <c r="Q43" s="222"/>
      <c r="R43" s="74"/>
      <c r="S43" s="222">
        <f>S42-T42</f>
        <v>13.09426750000003</v>
      </c>
      <c r="T43" s="222"/>
      <c r="U43" s="74"/>
      <c r="V43" s="222">
        <f>V42-W42</f>
        <v>44.35821149999998</v>
      </c>
      <c r="W43" s="222"/>
      <c r="X43" s="28"/>
      <c r="Y43" s="158"/>
      <c r="Z43" s="159"/>
      <c r="AA43" s="159"/>
      <c r="AB43" s="131"/>
      <c r="AC43" s="131"/>
      <c r="AD43" s="131"/>
    </row>
    <row r="44" spans="1:30" ht="16.5" customHeight="1">
      <c r="A44" s="161"/>
      <c r="B44" s="162" t="s">
        <v>54</v>
      </c>
      <c r="C44" s="163">
        <v>34.5</v>
      </c>
      <c r="D44" s="87">
        <f aca="true" t="shared" si="9" ref="D44:D51">C44</f>
        <v>34.5</v>
      </c>
      <c r="E44" s="164">
        <f>E42/E9*1000</f>
        <v>37.15378165876625</v>
      </c>
      <c r="F44" s="165">
        <f>C44</f>
        <v>34.5</v>
      </c>
      <c r="G44" s="111">
        <f aca="true" t="shared" si="10" ref="G44:G52">F44</f>
        <v>34.5</v>
      </c>
      <c r="H44" s="164">
        <f>H42/H9*1000</f>
        <v>50.57840813194994</v>
      </c>
      <c r="I44" s="166">
        <f>C44</f>
        <v>34.5</v>
      </c>
      <c r="J44" s="113">
        <f aca="true" t="shared" si="11" ref="J44:J51">I44</f>
        <v>34.5</v>
      </c>
      <c r="K44" s="164">
        <f>K42/K9*1000</f>
        <v>25.661118218956233</v>
      </c>
      <c r="L44" s="166">
        <f>C44</f>
        <v>34.5</v>
      </c>
      <c r="M44" s="113">
        <f aca="true" t="shared" si="12" ref="M44:M51">L44</f>
        <v>34.5</v>
      </c>
      <c r="N44" s="164">
        <f>N42/N9*1000</f>
        <v>35.91982765373581</v>
      </c>
      <c r="O44" s="166">
        <f>I44</f>
        <v>34.5</v>
      </c>
      <c r="P44" s="113">
        <f>O44</f>
        <v>34.5</v>
      </c>
      <c r="Q44" s="164">
        <f>Q42/Q9*1000</f>
        <v>52.08760593577176</v>
      </c>
      <c r="R44" s="166">
        <f>O44</f>
        <v>34.5</v>
      </c>
      <c r="S44" s="113">
        <f>R44</f>
        <v>34.5</v>
      </c>
      <c r="T44" s="164">
        <f>T42/T9*1000</f>
        <v>32.54840327505043</v>
      </c>
      <c r="U44" s="166">
        <f>R44</f>
        <v>34.5</v>
      </c>
      <c r="V44" s="113">
        <f aca="true" t="shared" si="13" ref="V44:V51">U44</f>
        <v>34.5</v>
      </c>
      <c r="W44" s="164">
        <f>W42/W9*1000</f>
        <v>29.67544884219699</v>
      </c>
      <c r="X44" s="28"/>
      <c r="Y44" s="29"/>
      <c r="Z44" s="30"/>
      <c r="AA44" s="30"/>
      <c r="AB44" s="31"/>
      <c r="AC44" s="30"/>
      <c r="AD44" s="30"/>
    </row>
    <row r="45" spans="1:30" ht="16.5" customHeight="1">
      <c r="A45" s="2"/>
      <c r="B45" s="124" t="s">
        <v>55</v>
      </c>
      <c r="C45" s="167">
        <v>3.664</v>
      </c>
      <c r="D45" s="168">
        <f t="shared" si="9"/>
        <v>3.664</v>
      </c>
      <c r="E45" s="169">
        <f>E40/E42</f>
        <v>3.888125851000191</v>
      </c>
      <c r="F45" s="170">
        <f>C45</f>
        <v>3.664</v>
      </c>
      <c r="G45" s="171">
        <f t="shared" si="10"/>
        <v>3.664</v>
      </c>
      <c r="H45" s="169">
        <f>H40/H42</f>
        <v>3.686418113463463</v>
      </c>
      <c r="I45" s="169">
        <f>C45</f>
        <v>3.664</v>
      </c>
      <c r="J45" s="172">
        <f t="shared" si="11"/>
        <v>3.664</v>
      </c>
      <c r="K45" s="169">
        <f>K40/K42</f>
        <v>3.983222164541445</v>
      </c>
      <c r="L45" s="169">
        <f>C45</f>
        <v>3.664</v>
      </c>
      <c r="M45" s="172">
        <f t="shared" si="12"/>
        <v>3.664</v>
      </c>
      <c r="N45" s="169">
        <f>N40/N42</f>
        <v>3.8450047496582562</v>
      </c>
      <c r="O45" s="169">
        <f>C45</f>
        <v>3.664</v>
      </c>
      <c r="P45" s="172">
        <f>O45</f>
        <v>3.664</v>
      </c>
      <c r="Q45" s="169">
        <f>Q40/Q42</f>
        <v>3.7385780043367443</v>
      </c>
      <c r="R45" s="169">
        <f>C45</f>
        <v>3.664</v>
      </c>
      <c r="S45" s="172">
        <f>R45</f>
        <v>3.664</v>
      </c>
      <c r="T45" s="169">
        <f>T40/T42</f>
        <v>4.337066818081911</v>
      </c>
      <c r="U45" s="169">
        <f>C45</f>
        <v>3.664</v>
      </c>
      <c r="V45" s="172">
        <f t="shared" si="13"/>
        <v>3.664</v>
      </c>
      <c r="W45" s="169">
        <f>W40/W42</f>
        <v>4.093449003826363</v>
      </c>
      <c r="X45" s="28"/>
      <c r="Y45" s="173"/>
      <c r="Z45" s="131"/>
      <c r="AA45" s="131"/>
      <c r="AB45" s="31"/>
      <c r="AC45" s="30"/>
      <c r="AD45" s="30"/>
    </row>
    <row r="46" spans="1:30" ht="19.5" customHeight="1">
      <c r="A46" s="70" t="s">
        <v>56</v>
      </c>
      <c r="B46" s="123" t="s">
        <v>57</v>
      </c>
      <c r="C46" s="35">
        <f>F46+I46+L46+O46+R46+U46</f>
        <v>252.361664</v>
      </c>
      <c r="D46" s="87">
        <f t="shared" si="9"/>
        <v>252.361664</v>
      </c>
      <c r="E46" s="103">
        <f>H46+K46+N46+Q46+T46+W46</f>
        <v>236.405</v>
      </c>
      <c r="F46" s="89">
        <f>F47*F48</f>
        <v>42.128672</v>
      </c>
      <c r="G46" s="90">
        <f t="shared" si="10"/>
        <v>42.128672</v>
      </c>
      <c r="H46" s="84">
        <v>39.012</v>
      </c>
      <c r="I46" s="88">
        <f>I47*I48</f>
        <v>77.031936</v>
      </c>
      <c r="J46" s="91">
        <f t="shared" si="11"/>
        <v>77.031936</v>
      </c>
      <c r="K46" s="84">
        <v>60.66</v>
      </c>
      <c r="L46" s="88">
        <f>L47*L48</f>
        <v>88.26576</v>
      </c>
      <c r="M46" s="91">
        <f t="shared" si="12"/>
        <v>88.26576</v>
      </c>
      <c r="N46" s="84">
        <v>83.835</v>
      </c>
      <c r="O46" s="88">
        <f>O47*O48</f>
        <v>0</v>
      </c>
      <c r="P46" s="91">
        <f>O46</f>
        <v>0</v>
      </c>
      <c r="Q46" s="84"/>
      <c r="R46" s="88">
        <f>R47*R48</f>
        <v>0</v>
      </c>
      <c r="S46" s="113"/>
      <c r="T46" s="84"/>
      <c r="U46" s="88">
        <f>U47*U48</f>
        <v>44.935296</v>
      </c>
      <c r="V46" s="91">
        <f t="shared" si="13"/>
        <v>44.935296</v>
      </c>
      <c r="W46" s="84">
        <v>52.898</v>
      </c>
      <c r="X46" s="28"/>
      <c r="Y46" s="173"/>
      <c r="Z46" s="131"/>
      <c r="AA46" s="131"/>
      <c r="AB46" s="31"/>
      <c r="AC46" s="30"/>
      <c r="AD46" s="30"/>
    </row>
    <row r="47" spans="1:30" ht="15.75" customHeight="1">
      <c r="A47" s="70"/>
      <c r="B47" s="123" t="s">
        <v>49</v>
      </c>
      <c r="C47" s="35">
        <f>F47+I47+L47+O47+R47+U47</f>
        <v>68.87599999999999</v>
      </c>
      <c r="D47" s="157">
        <f t="shared" si="9"/>
        <v>68.87599999999999</v>
      </c>
      <c r="E47" s="37">
        <f>H47+K47+N47+Q47+T47+W47</f>
        <v>63.394</v>
      </c>
      <c r="F47" s="75">
        <v>11.498</v>
      </c>
      <c r="G47" s="76">
        <f t="shared" si="10"/>
        <v>11.498</v>
      </c>
      <c r="H47" s="74">
        <v>11.469</v>
      </c>
      <c r="I47" s="74">
        <v>21.024</v>
      </c>
      <c r="J47" s="78">
        <f t="shared" si="11"/>
        <v>21.024</v>
      </c>
      <c r="K47" s="74">
        <v>15.673</v>
      </c>
      <c r="L47" s="74">
        <v>24.09</v>
      </c>
      <c r="M47" s="78">
        <f t="shared" si="12"/>
        <v>24.09</v>
      </c>
      <c r="N47" s="74">
        <v>24.024</v>
      </c>
      <c r="O47" s="74"/>
      <c r="P47" s="78"/>
      <c r="Q47" s="74"/>
      <c r="R47" s="74"/>
      <c r="S47" s="78"/>
      <c r="T47" s="74"/>
      <c r="U47" s="74">
        <v>12.264</v>
      </c>
      <c r="V47" s="78">
        <f t="shared" si="13"/>
        <v>12.264</v>
      </c>
      <c r="W47" s="74">
        <v>12.228</v>
      </c>
      <c r="X47" s="28"/>
      <c r="Y47" s="158"/>
      <c r="Z47" s="159"/>
      <c r="AA47" s="159"/>
      <c r="AB47" s="31"/>
      <c r="AC47" s="30"/>
      <c r="AD47" s="30"/>
    </row>
    <row r="48" spans="1:30" ht="15.75" customHeight="1">
      <c r="A48" s="70"/>
      <c r="B48" s="124" t="s">
        <v>55</v>
      </c>
      <c r="C48" s="167">
        <f>C45</f>
        <v>3.664</v>
      </c>
      <c r="D48" s="174">
        <f t="shared" si="9"/>
        <v>3.664</v>
      </c>
      <c r="E48" s="169">
        <f>E46/E47</f>
        <v>3.729138404265388</v>
      </c>
      <c r="F48" s="175">
        <f>C48</f>
        <v>3.664</v>
      </c>
      <c r="G48" s="129">
        <f t="shared" si="10"/>
        <v>3.664</v>
      </c>
      <c r="H48" s="169">
        <f>H46/H47</f>
        <v>3.401517133141512</v>
      </c>
      <c r="I48" s="176">
        <f>C48</f>
        <v>3.664</v>
      </c>
      <c r="J48" s="177">
        <f t="shared" si="11"/>
        <v>3.664</v>
      </c>
      <c r="K48" s="169">
        <f>K46/K47</f>
        <v>3.8703502839277735</v>
      </c>
      <c r="L48" s="176">
        <f>C48</f>
        <v>3.664</v>
      </c>
      <c r="M48" s="177">
        <f t="shared" si="12"/>
        <v>3.664</v>
      </c>
      <c r="N48" s="169">
        <f>N46/N47</f>
        <v>3.4896353646353644</v>
      </c>
      <c r="O48" s="176">
        <f>C48</f>
        <v>3.664</v>
      </c>
      <c r="P48" s="177">
        <f>O48</f>
        <v>3.664</v>
      </c>
      <c r="Q48" s="169" t="e">
        <f>Q46/Q47</f>
        <v>#DIV/0!</v>
      </c>
      <c r="R48" s="176">
        <f>C48</f>
        <v>3.664</v>
      </c>
      <c r="S48" s="177"/>
      <c r="T48" s="169" t="e">
        <f>T46/T47</f>
        <v>#DIV/0!</v>
      </c>
      <c r="U48" s="176">
        <f>C48</f>
        <v>3.664</v>
      </c>
      <c r="V48" s="177">
        <f t="shared" si="13"/>
        <v>3.664</v>
      </c>
      <c r="W48" s="169">
        <f>W46/W47</f>
        <v>4.3259731763166505</v>
      </c>
      <c r="X48" s="28"/>
      <c r="Y48" s="173"/>
      <c r="Z48" s="131"/>
      <c r="AA48" s="131"/>
      <c r="AB48" s="31"/>
      <c r="AC48" s="30"/>
      <c r="AD48" s="30"/>
    </row>
    <row r="49" spans="1:30" ht="15" customHeight="1">
      <c r="A49" s="70" t="s">
        <v>58</v>
      </c>
      <c r="B49" s="123" t="s">
        <v>59</v>
      </c>
      <c r="C49" s="35">
        <f>F49+I49+L49+O49+R49+U49</f>
        <v>330.225328</v>
      </c>
      <c r="D49" s="87">
        <f t="shared" si="9"/>
        <v>330.225328</v>
      </c>
      <c r="E49" s="84">
        <f>H49+K49+N49+Q49+T49+W49</f>
        <v>311.322</v>
      </c>
      <c r="F49" s="89">
        <f>F50*F51</f>
        <v>89.002224</v>
      </c>
      <c r="G49" s="90">
        <f t="shared" si="10"/>
        <v>89.002224</v>
      </c>
      <c r="H49" s="84">
        <v>84.93</v>
      </c>
      <c r="I49" s="88">
        <f>I50*I51</f>
        <v>72.19545600000001</v>
      </c>
      <c r="J49" s="91">
        <f t="shared" si="11"/>
        <v>72.19545600000001</v>
      </c>
      <c r="K49" s="84">
        <v>64.758</v>
      </c>
      <c r="L49" s="88">
        <f>L50*L51</f>
        <v>64.19328</v>
      </c>
      <c r="M49" s="91">
        <f t="shared" si="12"/>
        <v>64.19328</v>
      </c>
      <c r="N49" s="84">
        <v>60.97</v>
      </c>
      <c r="O49" s="88">
        <f>O50*O51</f>
        <v>8.540784</v>
      </c>
      <c r="P49" s="91">
        <f>O49</f>
        <v>8.540784</v>
      </c>
      <c r="Q49" s="84">
        <v>12.19</v>
      </c>
      <c r="R49" s="88">
        <f>R50*R51</f>
        <v>57.773952</v>
      </c>
      <c r="S49" s="91">
        <f>R49</f>
        <v>57.773952</v>
      </c>
      <c r="T49" s="84">
        <v>43.104</v>
      </c>
      <c r="U49" s="88">
        <f>U50*U51</f>
        <v>38.519632</v>
      </c>
      <c r="V49" s="113">
        <f t="shared" si="13"/>
        <v>38.519632</v>
      </c>
      <c r="W49" s="84">
        <v>45.37</v>
      </c>
      <c r="X49" s="28"/>
      <c r="Y49" s="173"/>
      <c r="Z49" s="131"/>
      <c r="AA49" s="131"/>
      <c r="AB49" s="31"/>
      <c r="AC49" s="30"/>
      <c r="AD49" s="30"/>
    </row>
    <row r="50" spans="1:30" ht="16.5" customHeight="1">
      <c r="A50" s="70"/>
      <c r="B50" s="123" t="s">
        <v>49</v>
      </c>
      <c r="C50" s="35">
        <f>F50+I50+L50+O50+R50+U50</f>
        <v>90.12700000000001</v>
      </c>
      <c r="D50" s="178">
        <f t="shared" si="9"/>
        <v>90.12700000000001</v>
      </c>
      <c r="E50" s="179">
        <f>H50+K50+N50+Q50+T50+W50</f>
        <v>84.397</v>
      </c>
      <c r="F50" s="75">
        <v>24.291</v>
      </c>
      <c r="G50" s="76">
        <f t="shared" si="10"/>
        <v>24.291</v>
      </c>
      <c r="H50" s="74">
        <v>24.24</v>
      </c>
      <c r="I50" s="74">
        <v>19.704</v>
      </c>
      <c r="J50" s="78">
        <f t="shared" si="11"/>
        <v>19.704</v>
      </c>
      <c r="K50" s="74">
        <v>18.216</v>
      </c>
      <c r="L50" s="74">
        <v>17.52</v>
      </c>
      <c r="M50" s="78">
        <f t="shared" si="12"/>
        <v>17.52</v>
      </c>
      <c r="N50" s="74">
        <v>17.472</v>
      </c>
      <c r="O50" s="74">
        <v>2.331</v>
      </c>
      <c r="P50" s="78">
        <f>O50</f>
        <v>2.331</v>
      </c>
      <c r="Q50" s="74">
        <v>3.493</v>
      </c>
      <c r="R50" s="74">
        <v>15.768</v>
      </c>
      <c r="S50" s="78">
        <f>R50</f>
        <v>15.768</v>
      </c>
      <c r="T50" s="74">
        <v>10.488</v>
      </c>
      <c r="U50" s="74">
        <v>10.513</v>
      </c>
      <c r="V50" s="78">
        <f t="shared" si="13"/>
        <v>10.513</v>
      </c>
      <c r="W50" s="74">
        <v>10.488</v>
      </c>
      <c r="X50" s="28"/>
      <c r="Y50" s="158"/>
      <c r="Z50" s="159"/>
      <c r="AA50" s="159"/>
      <c r="AB50" s="180"/>
      <c r="AC50" s="181"/>
      <c r="AD50" s="30"/>
    </row>
    <row r="51" spans="1:30" ht="16.5" customHeight="1">
      <c r="A51" s="70"/>
      <c r="B51" s="123" t="s">
        <v>55</v>
      </c>
      <c r="C51" s="202">
        <f>C45</f>
        <v>3.664</v>
      </c>
      <c r="D51" s="182">
        <f t="shared" si="9"/>
        <v>3.664</v>
      </c>
      <c r="E51" s="183">
        <f>E49/E50</f>
        <v>3.6887804068865004</v>
      </c>
      <c r="F51" s="184">
        <f>C51</f>
        <v>3.664</v>
      </c>
      <c r="G51" s="185">
        <f t="shared" si="10"/>
        <v>3.664</v>
      </c>
      <c r="H51" s="186">
        <f>H49/H50</f>
        <v>3.5037128712871293</v>
      </c>
      <c r="I51" s="187">
        <f>C51</f>
        <v>3.664</v>
      </c>
      <c r="J51" s="188">
        <f t="shared" si="11"/>
        <v>3.664</v>
      </c>
      <c r="K51" s="186">
        <f>K49/K50</f>
        <v>3.5550065876152828</v>
      </c>
      <c r="L51" s="187">
        <f>C51</f>
        <v>3.664</v>
      </c>
      <c r="M51" s="188">
        <f t="shared" si="12"/>
        <v>3.664</v>
      </c>
      <c r="N51" s="183">
        <f>N49/N50</f>
        <v>3.489583333333333</v>
      </c>
      <c r="O51" s="127">
        <f>C51</f>
        <v>3.664</v>
      </c>
      <c r="P51" s="188">
        <f>O51</f>
        <v>3.664</v>
      </c>
      <c r="Q51" s="186">
        <f>Q49/Q50</f>
        <v>3.489836816490123</v>
      </c>
      <c r="R51" s="127">
        <f>C51</f>
        <v>3.664</v>
      </c>
      <c r="S51" s="188">
        <f>R51</f>
        <v>3.664</v>
      </c>
      <c r="T51" s="186">
        <f>T49/T50</f>
        <v>4.109839816933639</v>
      </c>
      <c r="U51" s="127">
        <f>C51</f>
        <v>3.664</v>
      </c>
      <c r="V51" s="188">
        <f t="shared" si="13"/>
        <v>3.664</v>
      </c>
      <c r="W51" s="127">
        <f>W49/W50</f>
        <v>4.325896262395118</v>
      </c>
      <c r="X51" s="28"/>
      <c r="Y51" s="173"/>
      <c r="Z51" s="131"/>
      <c r="AA51" s="131"/>
      <c r="AB51" s="31"/>
      <c r="AC51" s="30"/>
      <c r="AD51" s="30"/>
    </row>
    <row r="52" spans="1:30" ht="12.75">
      <c r="A52" s="189"/>
      <c r="B52" s="190"/>
      <c r="C52" s="35">
        <f>F52+I52+L52+O52+R52+U52</f>
        <v>0</v>
      </c>
      <c r="D52" s="191"/>
      <c r="E52" s="192">
        <f>H52</f>
        <v>0</v>
      </c>
      <c r="F52" s="193"/>
      <c r="G52" s="194">
        <f t="shared" si="10"/>
        <v>0</v>
      </c>
      <c r="H52" s="192"/>
      <c r="I52" s="195"/>
      <c r="J52" s="196"/>
      <c r="K52" s="192"/>
      <c r="L52" s="195"/>
      <c r="M52" s="196"/>
      <c r="N52" s="192"/>
      <c r="O52" s="195"/>
      <c r="P52" s="196"/>
      <c r="Q52" s="192"/>
      <c r="R52" s="195"/>
      <c r="S52" s="196"/>
      <c r="T52" s="192"/>
      <c r="U52" s="195"/>
      <c r="V52" s="196"/>
      <c r="W52" s="192"/>
      <c r="X52" s="28"/>
      <c r="Y52" s="173"/>
      <c r="Z52" s="131"/>
      <c r="AA52" s="131"/>
      <c r="AB52" s="31"/>
      <c r="AC52" s="30"/>
      <c r="AD52" s="30"/>
    </row>
    <row r="54" ht="12.75">
      <c r="E54" t="s">
        <v>60</v>
      </c>
    </row>
  </sheetData>
  <sheetProtection/>
  <mergeCells count="66">
    <mergeCell ref="P41:Q41"/>
    <mergeCell ref="S41:T41"/>
    <mergeCell ref="V41:W41"/>
    <mergeCell ref="D43:E43"/>
    <mergeCell ref="G43:H43"/>
    <mergeCell ref="J43:K43"/>
    <mergeCell ref="M43:N43"/>
    <mergeCell ref="P43:Q43"/>
    <mergeCell ref="S43:T43"/>
    <mergeCell ref="V43:W43"/>
    <mergeCell ref="D41:E41"/>
    <mergeCell ref="G41:H41"/>
    <mergeCell ref="J41:K41"/>
    <mergeCell ref="M41:N41"/>
    <mergeCell ref="P18:Q18"/>
    <mergeCell ref="S18:T18"/>
    <mergeCell ref="V18:W18"/>
    <mergeCell ref="D20:E20"/>
    <mergeCell ref="G20:H20"/>
    <mergeCell ref="J20:K20"/>
    <mergeCell ref="M20:N20"/>
    <mergeCell ref="P20:Q20"/>
    <mergeCell ref="S20:T20"/>
    <mergeCell ref="V20:W20"/>
    <mergeCell ref="D18:E18"/>
    <mergeCell ref="G18:H18"/>
    <mergeCell ref="J18:K18"/>
    <mergeCell ref="M18:N18"/>
    <mergeCell ref="L10:M10"/>
    <mergeCell ref="O10:P10"/>
    <mergeCell ref="R10:S10"/>
    <mergeCell ref="U10:V10"/>
    <mergeCell ref="A9:A16"/>
    <mergeCell ref="C10:D10"/>
    <mergeCell ref="F10:G10"/>
    <mergeCell ref="I10:J10"/>
    <mergeCell ref="T6:T7"/>
    <mergeCell ref="U6:U7"/>
    <mergeCell ref="V6:V7"/>
    <mergeCell ref="W6:W7"/>
    <mergeCell ref="P6:P7"/>
    <mergeCell ref="Q6:Q7"/>
    <mergeCell ref="R6:R7"/>
    <mergeCell ref="S6:S7"/>
    <mergeCell ref="L6:L7"/>
    <mergeCell ref="M6:M7"/>
    <mergeCell ref="N6:N7"/>
    <mergeCell ref="O6:O7"/>
    <mergeCell ref="H6:H7"/>
    <mergeCell ref="I6:I7"/>
    <mergeCell ref="J6:J7"/>
    <mergeCell ref="K6:K7"/>
    <mergeCell ref="E4:E7"/>
    <mergeCell ref="F4:W4"/>
    <mergeCell ref="F5:H5"/>
    <mergeCell ref="I5:K5"/>
    <mergeCell ref="L5:N5"/>
    <mergeCell ref="O5:Q5"/>
    <mergeCell ref="R5:T5"/>
    <mergeCell ref="U5:W5"/>
    <mergeCell ref="F6:F7"/>
    <mergeCell ref="G6:G7"/>
    <mergeCell ref="A4:A7"/>
    <mergeCell ref="B4:B7"/>
    <mergeCell ref="C4:C7"/>
    <mergeCell ref="D4:D7"/>
  </mergeCells>
  <printOptions/>
  <pageMargins left="0.36736111111111114" right="0.1701388888888889" top="0.15416666666666667" bottom="0.24166666666666667" header="0.5118055555555556" footer="0.511805555555555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2012-01-27T05:55:11Z</cp:lastPrinted>
  <dcterms:modified xsi:type="dcterms:W3CDTF">2012-02-27T06:53:59Z</dcterms:modified>
  <cp:category/>
  <cp:version/>
  <cp:contentType/>
  <cp:contentStatus/>
</cp:coreProperties>
</file>