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правка" sheetId="1" r:id="rId1"/>
  </sheets>
  <definedNames>
    <definedName name="_xlnm.Print_Area" localSheetId="0">'Справка'!$A$1:$AB$101</definedName>
  </definedNames>
  <calcPr fullCalcOnLoad="1"/>
</workbook>
</file>

<file path=xl/sharedStrings.xml><?xml version="1.0" encoding="utf-8"?>
<sst xmlns="http://schemas.openxmlformats.org/spreadsheetml/2006/main" count="133" uniqueCount="106">
  <si>
    <t>№№</t>
  </si>
  <si>
    <t xml:space="preserve">   Вид деятельности</t>
  </si>
  <si>
    <t xml:space="preserve">О Б Ъ Е М </t>
  </si>
  <si>
    <t xml:space="preserve">Д О Х О Д Ы </t>
  </si>
  <si>
    <t>Р А С Х О Д Ы</t>
  </si>
  <si>
    <t>СЕБЕСТОИМОСТЬ</t>
  </si>
  <si>
    <t xml:space="preserve">  РЕЗУЛЬТАТ</t>
  </si>
  <si>
    <t>Водопотребление</t>
  </si>
  <si>
    <t>б. население гор.вода</t>
  </si>
  <si>
    <t>в. полив</t>
  </si>
  <si>
    <t xml:space="preserve">г. абоненты  </t>
  </si>
  <si>
    <t>д. собственные нужды</t>
  </si>
  <si>
    <t>е. собственные нужды г/в</t>
  </si>
  <si>
    <t>Водоотведение</t>
  </si>
  <si>
    <t xml:space="preserve">б. абоненты   </t>
  </si>
  <si>
    <t>в. собственные нужды</t>
  </si>
  <si>
    <t>Бани</t>
  </si>
  <si>
    <t>а. баня п.Мелехово</t>
  </si>
  <si>
    <t>б. баня п.Новый</t>
  </si>
  <si>
    <t>в. финансирование</t>
  </si>
  <si>
    <t xml:space="preserve">       абоненты (соц.сфера )</t>
  </si>
  <si>
    <t xml:space="preserve">       абоненты (юр. лица )</t>
  </si>
  <si>
    <t>Теплоэнергия</t>
  </si>
  <si>
    <t>б. население отопление</t>
  </si>
  <si>
    <t xml:space="preserve">       разогрев мазута</t>
  </si>
  <si>
    <t>г. собственные нужды г/в</t>
  </si>
  <si>
    <t>г. собственные нужды от</t>
  </si>
  <si>
    <t>д. абоненты не выстав.счета</t>
  </si>
  <si>
    <t>Жилищное хозяйство</t>
  </si>
  <si>
    <t xml:space="preserve">Свод по начислению </t>
  </si>
  <si>
    <t>а. население</t>
  </si>
  <si>
    <t>Эл.энергия общежития</t>
  </si>
  <si>
    <t>Автоуслуги</t>
  </si>
  <si>
    <t>Платные услуги</t>
  </si>
  <si>
    <t xml:space="preserve">Прочая реализация </t>
  </si>
  <si>
    <t>Банк.расходы(комис,обс.сч)</t>
  </si>
  <si>
    <t>Банк.расходы(комис,пр.ден)</t>
  </si>
  <si>
    <t>Штрафы</t>
  </si>
  <si>
    <t>Проценты по кредиту</t>
  </si>
  <si>
    <t>Прочие расходы</t>
  </si>
  <si>
    <t>Субаренда</t>
  </si>
  <si>
    <t>Аренда транспортных средств</t>
  </si>
  <si>
    <t>Информационные услуги</t>
  </si>
  <si>
    <t>Негативные возд. На окр.ср.</t>
  </si>
  <si>
    <t>Госпошлина</t>
  </si>
  <si>
    <t>В С Е Г О :</t>
  </si>
  <si>
    <t>Пени по квартплате</t>
  </si>
  <si>
    <t>Бланки</t>
  </si>
  <si>
    <t>Нотариальные услуги</t>
  </si>
  <si>
    <t>Утилизация</t>
  </si>
  <si>
    <t>Вывоз ТБО</t>
  </si>
  <si>
    <t xml:space="preserve">    реализация на сторону</t>
  </si>
  <si>
    <t>Возмещ.затрат за интернет</t>
  </si>
  <si>
    <t>Возмещение эл.эн Дикси</t>
  </si>
  <si>
    <t>Прочие доходы и расходы</t>
  </si>
  <si>
    <t>Возмещение эл.эн Качалов</t>
  </si>
  <si>
    <t>г. финансирование</t>
  </si>
  <si>
    <t>Объявление в прессе</t>
  </si>
  <si>
    <t>Банк.расходы(открыт кред лин)</t>
  </si>
  <si>
    <t>Консул усл по получ кредита</t>
  </si>
  <si>
    <t>а. население  абонент  211,90</t>
  </si>
  <si>
    <t>а. население  абонент  57,43</t>
  </si>
  <si>
    <t>Возмещение ущерба</t>
  </si>
  <si>
    <t>Открытие кредитной линии</t>
  </si>
  <si>
    <t xml:space="preserve">    возмещение</t>
  </si>
  <si>
    <t>Возмещ общеэкс расходов</t>
  </si>
  <si>
    <t>Возмещение эл.эн Грачев С.Ю.</t>
  </si>
  <si>
    <t>а. население     18,03   20,30</t>
  </si>
  <si>
    <t>Внереал. доходы (спис кред)</t>
  </si>
  <si>
    <t>Внереал.расходы (списдебе)</t>
  </si>
  <si>
    <t xml:space="preserve">а. население   19,94   23,05   </t>
  </si>
  <si>
    <t>а. население г/вода   1393,61</t>
  </si>
  <si>
    <t>в. абоненты    1576,78 с 1.07</t>
  </si>
  <si>
    <t>Возврат населению кап.рем</t>
  </si>
  <si>
    <t>Комиссия лизинг</t>
  </si>
  <si>
    <t>Итого за 1 полугодие</t>
  </si>
  <si>
    <t>Возмещение судеб расход</t>
  </si>
  <si>
    <t xml:space="preserve">                                СПРАВКА ДОХОДОВ И РАСХОДОВ по ООО "КОМСЕРВИС" за 9 месяцев 2013 года</t>
  </si>
  <si>
    <t>3 квартал 2013 года</t>
  </si>
  <si>
    <t>июль</t>
  </si>
  <si>
    <t>август</t>
  </si>
  <si>
    <t>сентябрь</t>
  </si>
  <si>
    <t>Итого 3 кв.</t>
  </si>
  <si>
    <t>Итого за  9 месяцев</t>
  </si>
  <si>
    <t>Итого за 9 месяцев</t>
  </si>
  <si>
    <t>Итого за 1 полугодие 2013 года</t>
  </si>
  <si>
    <t>3 квартал 2013  года</t>
  </si>
  <si>
    <t xml:space="preserve">      абоненты (соц.сфера)</t>
  </si>
  <si>
    <t xml:space="preserve">      абоненты (соц.сфера) г/в</t>
  </si>
  <si>
    <t xml:space="preserve">      абоненты (юр.лица)</t>
  </si>
  <si>
    <t xml:space="preserve">      абоненты (юр.лица) г/в</t>
  </si>
  <si>
    <t xml:space="preserve">      абоненты (юр. лица)</t>
  </si>
  <si>
    <t xml:space="preserve">       абоненты (соц.сфера)</t>
  </si>
  <si>
    <t xml:space="preserve">       абоненты (юр. лица)</t>
  </si>
  <si>
    <t xml:space="preserve">       абоненты (соц.сфера)г/в</t>
  </si>
  <si>
    <t xml:space="preserve">       абоненты (соц.сфера) от</t>
  </si>
  <si>
    <t xml:space="preserve">       абоненты (юр. лица)г/в</t>
  </si>
  <si>
    <t xml:space="preserve">       абоненты (юр. лица) от</t>
  </si>
  <si>
    <t>Возврат за Кап.ремонт жилья</t>
  </si>
  <si>
    <t xml:space="preserve">б. население </t>
  </si>
  <si>
    <t>в. абоненты</t>
  </si>
  <si>
    <t>а. население ОДПУ</t>
  </si>
  <si>
    <t>Пени по налогам</t>
  </si>
  <si>
    <t>ремонт</t>
  </si>
  <si>
    <t>Налоги</t>
  </si>
  <si>
    <t>Снятие арендной платы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</si>
</sst>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0.0000"/>
    <numFmt numFmtId="168" formatCode="#,##0.00_ ;\-#,##0.00\ "/>
    <numFmt numFmtId="169" formatCode="#,##0.0"/>
    <numFmt numFmtId="170" formatCode="0.00000"/>
  </numFmts>
  <fonts count="1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8"/>
      <color indexed="17"/>
      <name val="Arial"/>
      <family val="2"/>
    </font>
    <font>
      <sz val="10"/>
      <color indexed="18"/>
      <name val="Arial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2" borderId="1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/>
    </xf>
    <xf numFmtId="4" fontId="7" fillId="0" borderId="8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165" fontId="7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14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8" xfId="0" applyFont="1" applyFill="1" applyBorder="1" applyAlignment="1">
      <alignment/>
    </xf>
    <xf numFmtId="4" fontId="0" fillId="0" borderId="8" xfId="0" applyNumberForma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9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0" fillId="0" borderId="8" xfId="0" applyNumberForma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4" fontId="0" fillId="0" borderId="20" xfId="0" applyNumberFormat="1" applyFill="1" applyBorder="1" applyAlignment="1">
      <alignment horizontal="left"/>
    </xf>
    <xf numFmtId="4" fontId="0" fillId="0" borderId="21" xfId="0" applyNumberFormat="1" applyBorder="1" applyAlignment="1">
      <alignment horizontal="left"/>
    </xf>
    <xf numFmtId="4" fontId="0" fillId="0" borderId="22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0" fillId="0" borderId="19" xfId="0" applyFont="1" applyFill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4" fontId="0" fillId="0" borderId="20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1" fillId="0" borderId="27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4" fontId="1" fillId="0" borderId="28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4" fontId="7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5" fontId="9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Fill="1" applyBorder="1" applyAlignment="1">
      <alignment/>
    </xf>
    <xf numFmtId="4" fontId="0" fillId="0" borderId="30" xfId="0" applyNumberFormat="1" applyBorder="1" applyAlignment="1">
      <alignment/>
    </xf>
    <xf numFmtId="4" fontId="1" fillId="2" borderId="31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2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4" fontId="9" fillId="2" borderId="34" xfId="0" applyNumberFormat="1" applyFont="1" applyFill="1" applyBorder="1" applyAlignment="1">
      <alignment/>
    </xf>
    <xf numFmtId="4" fontId="9" fillId="0" borderId="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7" fillId="0" borderId="9" xfId="0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166" fontId="7" fillId="0" borderId="24" xfId="0" applyNumberFormat="1" applyFont="1" applyBorder="1" applyAlignment="1">
      <alignment/>
    </xf>
    <xf numFmtId="166" fontId="7" fillId="0" borderId="30" xfId="0" applyNumberFormat="1" applyFont="1" applyBorder="1" applyAlignment="1">
      <alignment/>
    </xf>
    <xf numFmtId="4" fontId="7" fillId="2" borderId="35" xfId="0" applyNumberFormat="1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0" fontId="7" fillId="0" borderId="36" xfId="0" applyFont="1" applyBorder="1" applyAlignment="1">
      <alignment/>
    </xf>
    <xf numFmtId="4" fontId="7" fillId="0" borderId="26" xfId="0" applyNumberFormat="1" applyFont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2" borderId="37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7" fillId="0" borderId="9" xfId="0" applyFont="1" applyBorder="1" applyAlignment="1">
      <alignment/>
    </xf>
    <xf numFmtId="4" fontId="8" fillId="0" borderId="38" xfId="0" applyNumberFormat="1" applyFont="1" applyBorder="1" applyAlignment="1">
      <alignment/>
    </xf>
    <xf numFmtId="4" fontId="9" fillId="2" borderId="38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9" xfId="0" applyBorder="1" applyAlignment="1">
      <alignment horizontal="left"/>
    </xf>
    <xf numFmtId="4" fontId="1" fillId="0" borderId="38" xfId="0" applyNumberFormat="1" applyFont="1" applyBorder="1" applyAlignment="1">
      <alignment horizontal="left"/>
    </xf>
    <xf numFmtId="4" fontId="1" fillId="2" borderId="38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4" fontId="0" fillId="0" borderId="29" xfId="0" applyNumberFormat="1" applyBorder="1" applyAlignment="1">
      <alignment/>
    </xf>
    <xf numFmtId="4" fontId="1" fillId="0" borderId="39" xfId="0" applyNumberFormat="1" applyFont="1" applyBorder="1" applyAlignment="1">
      <alignment/>
    </xf>
    <xf numFmtId="4" fontId="1" fillId="2" borderId="39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166" fontId="1" fillId="0" borderId="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166" fontId="7" fillId="0" borderId="8" xfId="0" applyNumberFormat="1" applyFont="1" applyFill="1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Border="1" applyAlignment="1">
      <alignment/>
    </xf>
    <xf numFmtId="166" fontId="3" fillId="0" borderId="13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9" fillId="0" borderId="17" xfId="0" applyFont="1" applyBorder="1" applyAlignment="1">
      <alignment/>
    </xf>
    <xf numFmtId="166" fontId="1" fillId="0" borderId="38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6" fontId="0" fillId="0" borderId="19" xfId="0" applyNumberFormat="1" applyFill="1" applyBorder="1" applyAlignment="1">
      <alignment horizontal="left"/>
    </xf>
    <xf numFmtId="166" fontId="0" fillId="0" borderId="20" xfId="0" applyNumberFormat="1" applyFill="1" applyBorder="1" applyAlignment="1">
      <alignment horizontal="left"/>
    </xf>
    <xf numFmtId="4" fontId="0" fillId="0" borderId="25" xfId="0" applyNumberFormat="1" applyFill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25" xfId="0" applyNumberFormat="1" applyBorder="1" applyAlignment="1">
      <alignment horizontal="left"/>
    </xf>
    <xf numFmtId="165" fontId="0" fillId="0" borderId="25" xfId="0" applyNumberFormat="1" applyFont="1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0" fontId="0" fillId="0" borderId="1" xfId="0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4" fontId="1" fillId="2" borderId="41" xfId="0" applyNumberFormat="1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4" fontId="1" fillId="2" borderId="38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66" fontId="10" fillId="0" borderId="37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left"/>
    </xf>
    <xf numFmtId="0" fontId="0" fillId="0" borderId="7" xfId="0" applyBorder="1" applyAlignment="1">
      <alignment/>
    </xf>
    <xf numFmtId="4" fontId="1" fillId="0" borderId="34" xfId="0" applyNumberFormat="1" applyFont="1" applyBorder="1" applyAlignment="1">
      <alignment/>
    </xf>
    <xf numFmtId="4" fontId="1" fillId="2" borderId="34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0" fillId="0" borderId="40" xfId="0" applyBorder="1" applyAlignment="1">
      <alignment/>
    </xf>
    <xf numFmtId="0" fontId="1" fillId="0" borderId="31" xfId="0" applyFont="1" applyBorder="1" applyAlignment="1">
      <alignment/>
    </xf>
    <xf numFmtId="0" fontId="1" fillId="2" borderId="44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/>
    </xf>
    <xf numFmtId="0" fontId="0" fillId="2" borderId="7" xfId="0" applyFill="1" applyBorder="1" applyAlignment="1">
      <alignment/>
    </xf>
    <xf numFmtId="4" fontId="1" fillId="2" borderId="45" xfId="0" applyNumberFormat="1" applyFont="1" applyFill="1" applyBorder="1" applyAlignment="1">
      <alignment/>
    </xf>
    <xf numFmtId="4" fontId="1" fillId="2" borderId="46" xfId="0" applyNumberFormat="1" applyFont="1" applyFill="1" applyBorder="1" applyAlignment="1">
      <alignment/>
    </xf>
    <xf numFmtId="4" fontId="1" fillId="2" borderId="47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47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48" xfId="0" applyFon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0" fillId="2" borderId="16" xfId="0" applyFill="1" applyBorder="1" applyAlignment="1">
      <alignment/>
    </xf>
    <xf numFmtId="4" fontId="8" fillId="2" borderId="49" xfId="0" applyNumberFormat="1" applyFont="1" applyFill="1" applyBorder="1" applyAlignment="1">
      <alignment/>
    </xf>
    <xf numFmtId="4" fontId="8" fillId="2" borderId="50" xfId="0" applyNumberFormat="1" applyFont="1" applyFill="1" applyBorder="1" applyAlignment="1">
      <alignment/>
    </xf>
    <xf numFmtId="4" fontId="8" fillId="2" borderId="14" xfId="0" applyNumberFormat="1" applyFont="1" applyFill="1" applyBorder="1" applyAlignment="1">
      <alignment/>
    </xf>
    <xf numFmtId="4" fontId="8" fillId="2" borderId="12" xfId="0" applyNumberFormat="1" applyFont="1" applyFill="1" applyBorder="1" applyAlignment="1">
      <alignment/>
    </xf>
    <xf numFmtId="4" fontId="8" fillId="2" borderId="9" xfId="0" applyNumberFormat="1" applyFont="1" applyFill="1" applyBorder="1" applyAlignment="1">
      <alignment/>
    </xf>
    <xf numFmtId="4" fontId="8" fillId="2" borderId="10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4" fontId="1" fillId="2" borderId="49" xfId="0" applyNumberFormat="1" applyFont="1" applyFill="1" applyBorder="1" applyAlignment="1">
      <alignment/>
    </xf>
    <xf numFmtId="4" fontId="1" fillId="2" borderId="50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31" xfId="0" applyFont="1" applyFill="1" applyBorder="1" applyAlignment="1">
      <alignment/>
    </xf>
    <xf numFmtId="4" fontId="0" fillId="2" borderId="29" xfId="0" applyNumberFormat="1" applyFill="1" applyBorder="1" applyAlignment="1">
      <alignment/>
    </xf>
    <xf numFmtId="0" fontId="0" fillId="2" borderId="33" xfId="0" applyFill="1" applyBorder="1" applyAlignment="1">
      <alignment/>
    </xf>
    <xf numFmtId="4" fontId="1" fillId="2" borderId="51" xfId="0" applyNumberFormat="1" applyFont="1" applyFill="1" applyBorder="1" applyAlignment="1">
      <alignment/>
    </xf>
    <xf numFmtId="4" fontId="1" fillId="2" borderId="52" xfId="0" applyNumberFormat="1" applyFont="1" applyFill="1" applyBorder="1" applyAlignment="1">
      <alignment/>
    </xf>
    <xf numFmtId="4" fontId="1" fillId="2" borderId="40" xfId="0" applyNumberFormat="1" applyFont="1" applyFill="1" applyBorder="1" applyAlignment="1">
      <alignment/>
    </xf>
    <xf numFmtId="4" fontId="1" fillId="2" borderId="32" xfId="0" applyNumberFormat="1" applyFont="1" applyFill="1" applyBorder="1" applyAlignment="1">
      <alignment/>
    </xf>
    <xf numFmtId="4" fontId="1" fillId="2" borderId="33" xfId="0" applyNumberFormat="1" applyFont="1" applyFill="1" applyBorder="1" applyAlignment="1">
      <alignment/>
    </xf>
    <xf numFmtId="4" fontId="1" fillId="2" borderId="26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0" fontId="1" fillId="2" borderId="40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37" xfId="0" applyBorder="1" applyAlignment="1">
      <alignment/>
    </xf>
    <xf numFmtId="4" fontId="0" fillId="0" borderId="53" xfId="0" applyNumberFormat="1" applyBorder="1" applyAlignment="1">
      <alignment/>
    </xf>
    <xf numFmtId="4" fontId="0" fillId="2" borderId="12" xfId="0" applyNumberFormat="1" applyFill="1" applyBorder="1" applyAlignment="1">
      <alignment/>
    </xf>
    <xf numFmtId="4" fontId="7" fillId="0" borderId="38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4" xfId="0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55" xfId="0" applyNumberFormat="1" applyBorder="1" applyAlignment="1">
      <alignment/>
    </xf>
    <xf numFmtId="4" fontId="0" fillId="0" borderId="39" xfId="0" applyNumberFormat="1" applyBorder="1" applyAlignment="1">
      <alignment/>
    </xf>
    <xf numFmtId="165" fontId="11" fillId="0" borderId="10" xfId="0" applyNumberFormat="1" applyFont="1" applyBorder="1" applyAlignment="1">
      <alignment/>
    </xf>
    <xf numFmtId="165" fontId="12" fillId="0" borderId="30" xfId="0" applyNumberFormat="1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44" xfId="0" applyFont="1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1" fillId="2" borderId="59" xfId="0" applyNumberFormat="1" applyFont="1" applyFill="1" applyBorder="1" applyAlignment="1">
      <alignment/>
    </xf>
    <xf numFmtId="4" fontId="1" fillId="0" borderId="59" xfId="0" applyNumberFormat="1" applyFont="1" applyBorder="1" applyAlignment="1">
      <alignment/>
    </xf>
    <xf numFmtId="4" fontId="1" fillId="2" borderId="44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66" fontId="0" fillId="0" borderId="9" xfId="0" applyNumberFormat="1" applyFill="1" applyBorder="1" applyAlignment="1">
      <alignment horizontal="left"/>
    </xf>
    <xf numFmtId="4" fontId="1" fillId="0" borderId="61" xfId="0" applyNumberFormat="1" applyFont="1" applyBorder="1" applyAlignment="1">
      <alignment horizontal="right"/>
    </xf>
    <xf numFmtId="4" fontId="0" fillId="0" borderId="62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1" fillId="0" borderId="66" xfId="0" applyNumberFormat="1" applyFont="1" applyBorder="1" applyAlignment="1">
      <alignment/>
    </xf>
    <xf numFmtId="4" fontId="0" fillId="0" borderId="67" xfId="0" applyNumberFormat="1" applyBorder="1" applyAlignment="1">
      <alignment/>
    </xf>
    <xf numFmtId="4" fontId="0" fillId="0" borderId="68" xfId="0" applyNumberForma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54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1" fillId="0" borderId="38" xfId="0" applyNumberFormat="1" applyFont="1" applyBorder="1" applyAlignment="1">
      <alignment/>
    </xf>
    <xf numFmtId="4" fontId="1" fillId="0" borderId="69" xfId="0" applyNumberFormat="1" applyFont="1" applyBorder="1" applyAlignment="1">
      <alignment/>
    </xf>
    <xf numFmtId="4" fontId="0" fillId="0" borderId="70" xfId="0" applyNumberForma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166" fontId="1" fillId="0" borderId="37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/>
    </xf>
    <xf numFmtId="4" fontId="1" fillId="0" borderId="7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8" fillId="0" borderId="73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74" xfId="0" applyNumberFormat="1" applyFont="1" applyBorder="1" applyAlignment="1">
      <alignment/>
    </xf>
    <xf numFmtId="4" fontId="1" fillId="0" borderId="73" xfId="0" applyNumberFormat="1" applyFont="1" applyFill="1" applyBorder="1" applyAlignment="1">
      <alignment horizontal="left"/>
    </xf>
    <xf numFmtId="4" fontId="1" fillId="0" borderId="75" xfId="0" applyNumberFormat="1" applyFont="1" applyBorder="1" applyAlignment="1">
      <alignment horizontal="right"/>
    </xf>
    <xf numFmtId="4" fontId="1" fillId="0" borderId="73" xfId="0" applyNumberFormat="1" applyFont="1" applyBorder="1" applyAlignment="1">
      <alignment horizontal="left"/>
    </xf>
    <xf numFmtId="3" fontId="9" fillId="0" borderId="73" xfId="0" applyNumberFormat="1" applyFont="1" applyBorder="1" applyAlignment="1">
      <alignment/>
    </xf>
    <xf numFmtId="166" fontId="9" fillId="0" borderId="36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166" fontId="9" fillId="0" borderId="76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1" fillId="0" borderId="75" xfId="0" applyNumberFormat="1" applyFont="1" applyFill="1" applyBorder="1" applyAlignment="1">
      <alignment horizontal="left"/>
    </xf>
    <xf numFmtId="4" fontId="1" fillId="0" borderId="77" xfId="0" applyNumberFormat="1" applyFont="1" applyBorder="1" applyAlignment="1">
      <alignment horizontal="left"/>
    </xf>
    <xf numFmtId="4" fontId="12" fillId="0" borderId="8" xfId="0" applyNumberFormat="1" applyFont="1" applyFill="1" applyBorder="1" applyAlignment="1">
      <alignment/>
    </xf>
    <xf numFmtId="4" fontId="12" fillId="0" borderId="9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166" fontId="1" fillId="0" borderId="13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left"/>
    </xf>
    <xf numFmtId="166" fontId="1" fillId="0" borderId="78" xfId="0" applyNumberFormat="1" applyFont="1" applyBorder="1" applyAlignment="1">
      <alignment/>
    </xf>
    <xf numFmtId="166" fontId="1" fillId="0" borderId="73" xfId="0" applyNumberFormat="1" applyFont="1" applyBorder="1" applyAlignment="1">
      <alignment/>
    </xf>
    <xf numFmtId="166" fontId="1" fillId="0" borderId="73" xfId="0" applyNumberFormat="1" applyFont="1" applyBorder="1" applyAlignment="1">
      <alignment horizontal="left"/>
    </xf>
    <xf numFmtId="4" fontId="1" fillId="0" borderId="79" xfId="0" applyNumberFormat="1" applyFont="1" applyBorder="1" applyAlignment="1">
      <alignment/>
    </xf>
    <xf numFmtId="166" fontId="1" fillId="0" borderId="8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 horizontal="left"/>
    </xf>
    <xf numFmtId="166" fontId="1" fillId="0" borderId="29" xfId="0" applyNumberFormat="1" applyFont="1" applyFill="1" applyBorder="1" applyAlignment="1">
      <alignment/>
    </xf>
    <xf numFmtId="166" fontId="8" fillId="0" borderId="8" xfId="0" applyNumberFormat="1" applyFont="1" applyBorder="1" applyAlignment="1">
      <alignment/>
    </xf>
    <xf numFmtId="166" fontId="8" fillId="0" borderId="38" xfId="0" applyNumberFormat="1" applyFont="1" applyFill="1" applyBorder="1" applyAlignment="1">
      <alignment/>
    </xf>
    <xf numFmtId="166" fontId="1" fillId="0" borderId="37" xfId="0" applyNumberFormat="1" applyFont="1" applyFill="1" applyBorder="1" applyAlignment="1">
      <alignment/>
    </xf>
    <xf numFmtId="166" fontId="1" fillId="0" borderId="38" xfId="0" applyNumberFormat="1" applyFont="1" applyFill="1" applyBorder="1" applyAlignment="1">
      <alignment horizontal="left"/>
    </xf>
    <xf numFmtId="166" fontId="1" fillId="0" borderId="41" xfId="0" applyNumberFormat="1" applyFont="1" applyFill="1" applyBorder="1" applyAlignment="1">
      <alignment horizontal="left"/>
    </xf>
    <xf numFmtId="166" fontId="1" fillId="0" borderId="41" xfId="0" applyNumberFormat="1" applyFont="1" applyFill="1" applyBorder="1" applyAlignment="1">
      <alignment/>
    </xf>
    <xf numFmtId="166" fontId="1" fillId="0" borderId="38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center"/>
    </xf>
    <xf numFmtId="166" fontId="8" fillId="0" borderId="13" xfId="0" applyNumberFormat="1" applyFont="1" applyBorder="1" applyAlignment="1">
      <alignment/>
    </xf>
    <xf numFmtId="166" fontId="1" fillId="0" borderId="80" xfId="0" applyNumberFormat="1" applyFont="1" applyFill="1" applyBorder="1" applyAlignment="1">
      <alignment/>
    </xf>
    <xf numFmtId="166" fontId="1" fillId="0" borderId="12" xfId="0" applyNumberFormat="1" applyFont="1" applyFill="1" applyBorder="1" applyAlignment="1">
      <alignment horizontal="left"/>
    </xf>
    <xf numFmtId="166" fontId="1" fillId="0" borderId="11" xfId="0" applyNumberFormat="1" applyFont="1" applyFill="1" applyBorder="1" applyAlignment="1">
      <alignment horizontal="left"/>
    </xf>
    <xf numFmtId="166" fontId="1" fillId="0" borderId="81" xfId="0" applyNumberFormat="1" applyFont="1" applyFill="1" applyBorder="1" applyAlignment="1">
      <alignment horizontal="left"/>
    </xf>
    <xf numFmtId="166" fontId="1" fillId="0" borderId="13" xfId="0" applyNumberFormat="1" applyFont="1" applyFill="1" applyBorder="1" applyAlignment="1">
      <alignment/>
    </xf>
    <xf numFmtId="0" fontId="1" fillId="0" borderId="59" xfId="0" applyFont="1" applyBorder="1" applyAlignment="1">
      <alignment horizontal="center" vertical="top" wrapText="1"/>
    </xf>
    <xf numFmtId="4" fontId="1" fillId="3" borderId="38" xfId="0" applyNumberFormat="1" applyFont="1" applyFill="1" applyBorder="1" applyAlignment="1">
      <alignment horizontal="left"/>
    </xf>
    <xf numFmtId="4" fontId="1" fillId="3" borderId="41" xfId="0" applyNumberFormat="1" applyFont="1" applyFill="1" applyBorder="1" applyAlignment="1">
      <alignment horizontal="left"/>
    </xf>
    <xf numFmtId="4" fontId="1" fillId="2" borderId="82" xfId="0" applyNumberFormat="1" applyFont="1" applyFill="1" applyBorder="1" applyAlignment="1">
      <alignment horizontal="left"/>
    </xf>
    <xf numFmtId="4" fontId="0" fillId="2" borderId="37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 horizontal="left"/>
    </xf>
    <xf numFmtId="4" fontId="1" fillId="2" borderId="13" xfId="0" applyNumberFormat="1" applyFont="1" applyFill="1" applyBorder="1" applyAlignment="1">
      <alignment horizontal="left"/>
    </xf>
    <xf numFmtId="4" fontId="1" fillId="2" borderId="13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4" fontId="9" fillId="2" borderId="8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 horizontal="left"/>
    </xf>
    <xf numFmtId="4" fontId="1" fillId="2" borderId="83" xfId="0" applyNumberFormat="1" applyFont="1" applyFill="1" applyBorder="1" applyAlignment="1">
      <alignment horizontal="left"/>
    </xf>
    <xf numFmtId="4" fontId="1" fillId="2" borderId="84" xfId="0" applyNumberFormat="1" applyFont="1" applyFill="1" applyBorder="1" applyAlignment="1">
      <alignment/>
    </xf>
    <xf numFmtId="4" fontId="9" fillId="2" borderId="19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2" borderId="29" xfId="0" applyNumberFormat="1" applyFont="1" applyFill="1" applyBorder="1" applyAlignment="1">
      <alignment/>
    </xf>
    <xf numFmtId="4" fontId="9" fillId="2" borderId="2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83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56" xfId="0" applyNumberFormat="1" applyFont="1" applyFill="1" applyBorder="1" applyAlignment="1">
      <alignment/>
    </xf>
    <xf numFmtId="4" fontId="1" fillId="4" borderId="78" xfId="0" applyNumberFormat="1" applyFont="1" applyFill="1" applyBorder="1" applyAlignment="1">
      <alignment/>
    </xf>
    <xf numFmtId="4" fontId="9" fillId="4" borderId="73" xfId="0" applyNumberFormat="1" applyFont="1" applyFill="1" applyBorder="1" applyAlignment="1">
      <alignment/>
    </xf>
    <xf numFmtId="4" fontId="1" fillId="4" borderId="73" xfId="0" applyNumberFormat="1" applyFont="1" applyFill="1" applyBorder="1" applyAlignment="1">
      <alignment/>
    </xf>
    <xf numFmtId="4" fontId="1" fillId="4" borderId="74" xfId="0" applyNumberFormat="1" applyFont="1" applyFill="1" applyBorder="1" applyAlignment="1">
      <alignment/>
    </xf>
    <xf numFmtId="4" fontId="1" fillId="4" borderId="73" xfId="0" applyNumberFormat="1" applyFont="1" applyFill="1" applyBorder="1" applyAlignment="1">
      <alignment horizontal="left"/>
    </xf>
    <xf numFmtId="4" fontId="1" fillId="4" borderId="85" xfId="0" applyNumberFormat="1" applyFont="1" applyFill="1" applyBorder="1" applyAlignment="1">
      <alignment horizontal="left"/>
    </xf>
    <xf numFmtId="4" fontId="1" fillId="4" borderId="74" xfId="0" applyNumberFormat="1" applyFont="1" applyFill="1" applyBorder="1" applyAlignment="1">
      <alignment horizontal="left"/>
    </xf>
    <xf numFmtId="4" fontId="1" fillId="4" borderId="76" xfId="0" applyNumberFormat="1" applyFont="1" applyFill="1" applyBorder="1" applyAlignment="1">
      <alignment/>
    </xf>
    <xf numFmtId="4" fontId="9" fillId="4" borderId="75" xfId="0" applyNumberFormat="1" applyFont="1" applyFill="1" applyBorder="1" applyAlignment="1">
      <alignment/>
    </xf>
    <xf numFmtId="4" fontId="1" fillId="4" borderId="75" xfId="0" applyNumberFormat="1" applyFont="1" applyFill="1" applyBorder="1" applyAlignment="1">
      <alignment/>
    </xf>
    <xf numFmtId="4" fontId="1" fillId="4" borderId="75" xfId="0" applyNumberFormat="1" applyFont="1" applyFill="1" applyBorder="1" applyAlignment="1">
      <alignment horizontal="left"/>
    </xf>
    <xf numFmtId="4" fontId="1" fillId="4" borderId="86" xfId="0" applyNumberFormat="1" applyFont="1" applyFill="1" applyBorder="1" applyAlignment="1">
      <alignment/>
    </xf>
    <xf numFmtId="4" fontId="9" fillId="4" borderId="74" xfId="0" applyNumberFormat="1" applyFont="1" applyFill="1" applyBorder="1" applyAlignment="1">
      <alignment/>
    </xf>
    <xf numFmtId="0" fontId="9" fillId="4" borderId="87" xfId="0" applyFont="1" applyFill="1" applyBorder="1" applyAlignment="1">
      <alignment/>
    </xf>
    <xf numFmtId="4" fontId="1" fillId="4" borderId="85" xfId="0" applyNumberFormat="1" applyFont="1" applyFill="1" applyBorder="1" applyAlignment="1">
      <alignment/>
    </xf>
    <xf numFmtId="4" fontId="1" fillId="4" borderId="72" xfId="0" applyNumberFormat="1" applyFont="1" applyFill="1" applyBorder="1" applyAlignment="1">
      <alignment/>
    </xf>
    <xf numFmtId="0" fontId="1" fillId="4" borderId="74" xfId="0" applyFont="1" applyFill="1" applyBorder="1" applyAlignment="1">
      <alignment/>
    </xf>
    <xf numFmtId="0" fontId="1" fillId="4" borderId="73" xfId="0" applyFont="1" applyFill="1" applyBorder="1" applyAlignment="1">
      <alignment/>
    </xf>
    <xf numFmtId="4" fontId="1" fillId="4" borderId="88" xfId="0" applyNumberFormat="1" applyFont="1" applyFill="1" applyBorder="1" applyAlignment="1">
      <alignment/>
    </xf>
    <xf numFmtId="4" fontId="1" fillId="4" borderId="77" xfId="0" applyNumberFormat="1" applyFont="1" applyFill="1" applyBorder="1" applyAlignment="1">
      <alignment horizontal="left"/>
    </xf>
    <xf numFmtId="4" fontId="1" fillId="4" borderId="77" xfId="0" applyNumberFormat="1" applyFont="1" applyFill="1" applyBorder="1" applyAlignment="1">
      <alignment/>
    </xf>
    <xf numFmtId="4" fontId="1" fillId="4" borderId="19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1" fillId="4" borderId="8" xfId="0" applyNumberFormat="1" applyFont="1" applyFill="1" applyBorder="1" applyAlignment="1">
      <alignment/>
    </xf>
    <xf numFmtId="4" fontId="0" fillId="4" borderId="0" xfId="0" applyNumberFormat="1" applyFill="1" applyBorder="1" applyAlignment="1">
      <alignment/>
    </xf>
    <xf numFmtId="4" fontId="0" fillId="4" borderId="32" xfId="0" applyNumberFormat="1" applyFill="1" applyBorder="1" applyAlignment="1">
      <alignment/>
    </xf>
    <xf numFmtId="4" fontId="0" fillId="4" borderId="6" xfId="0" applyNumberFormat="1" applyFill="1" applyBorder="1" applyAlignment="1">
      <alignment/>
    </xf>
    <xf numFmtId="4" fontId="0" fillId="4" borderId="8" xfId="0" applyNumberFormat="1" applyFill="1" applyBorder="1" applyAlignment="1">
      <alignment/>
    </xf>
    <xf numFmtId="4" fontId="1" fillId="4" borderId="13" xfId="0" applyNumberFormat="1" applyFont="1" applyFill="1" applyBorder="1" applyAlignment="1">
      <alignment/>
    </xf>
    <xf numFmtId="4" fontId="1" fillId="4" borderId="8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/>
    </xf>
    <xf numFmtId="4" fontId="1" fillId="4" borderId="29" xfId="0" applyNumberFormat="1" applyFont="1" applyFill="1" applyBorder="1" applyAlignment="1">
      <alignment/>
    </xf>
    <xf numFmtId="4" fontId="9" fillId="4" borderId="24" xfId="0" applyNumberFormat="1" applyFont="1" applyFill="1" applyBorder="1" applyAlignment="1">
      <alignment/>
    </xf>
    <xf numFmtId="4" fontId="0" fillId="4" borderId="13" xfId="0" applyNumberFormat="1" applyFill="1" applyBorder="1" applyAlignment="1">
      <alignment/>
    </xf>
    <xf numFmtId="4" fontId="7" fillId="4" borderId="8" xfId="0" applyNumberFormat="1" applyFont="1" applyFill="1" applyBorder="1" applyAlignment="1">
      <alignment/>
    </xf>
    <xf numFmtId="4" fontId="0" fillId="4" borderId="29" xfId="0" applyNumberFormat="1" applyFill="1" applyBorder="1" applyAlignment="1">
      <alignment/>
    </xf>
    <xf numFmtId="4" fontId="1" fillId="4" borderId="89" xfId="0" applyNumberFormat="1" applyFont="1" applyFill="1" applyBorder="1" applyAlignment="1">
      <alignment/>
    </xf>
    <xf numFmtId="0" fontId="0" fillId="0" borderId="90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90" xfId="0" applyNumberFormat="1" applyBorder="1" applyAlignment="1">
      <alignment/>
    </xf>
    <xf numFmtId="4" fontId="1" fillId="5" borderId="78" xfId="0" applyNumberFormat="1" applyFont="1" applyFill="1" applyBorder="1" applyAlignment="1">
      <alignment/>
    </xf>
    <xf numFmtId="4" fontId="9" fillId="5" borderId="73" xfId="0" applyNumberFormat="1" applyFont="1" applyFill="1" applyBorder="1" applyAlignment="1">
      <alignment/>
    </xf>
    <xf numFmtId="4" fontId="1" fillId="5" borderId="73" xfId="0" applyNumberFormat="1" applyFont="1" applyFill="1" applyBorder="1" applyAlignment="1">
      <alignment/>
    </xf>
    <xf numFmtId="4" fontId="1" fillId="5" borderId="74" xfId="0" applyNumberFormat="1" applyFont="1" applyFill="1" applyBorder="1" applyAlignment="1">
      <alignment/>
    </xf>
    <xf numFmtId="4" fontId="1" fillId="5" borderId="73" xfId="0" applyNumberFormat="1" applyFont="1" applyFill="1" applyBorder="1" applyAlignment="1">
      <alignment horizontal="left"/>
    </xf>
    <xf numFmtId="4" fontId="1" fillId="5" borderId="85" xfId="0" applyNumberFormat="1" applyFont="1" applyFill="1" applyBorder="1" applyAlignment="1">
      <alignment horizontal="left"/>
    </xf>
    <xf numFmtId="4" fontId="1" fillId="5" borderId="74" xfId="0" applyNumberFormat="1" applyFont="1" applyFill="1" applyBorder="1" applyAlignment="1">
      <alignment horizontal="left"/>
    </xf>
    <xf numFmtId="4" fontId="1" fillId="5" borderId="75" xfId="0" applyNumberFormat="1" applyFont="1" applyFill="1" applyBorder="1" applyAlignment="1">
      <alignment/>
    </xf>
    <xf numFmtId="4" fontId="1" fillId="5" borderId="72" xfId="0" applyNumberFormat="1" applyFont="1" applyFill="1" applyBorder="1" applyAlignment="1">
      <alignment/>
    </xf>
    <xf numFmtId="4" fontId="1" fillId="5" borderId="86" xfId="0" applyNumberFormat="1" applyFont="1" applyFill="1" applyBorder="1" applyAlignment="1">
      <alignment/>
    </xf>
    <xf numFmtId="4" fontId="9" fillId="5" borderId="74" xfId="0" applyNumberFormat="1" applyFont="1" applyFill="1" applyBorder="1" applyAlignment="1">
      <alignment/>
    </xf>
    <xf numFmtId="4" fontId="9" fillId="5" borderId="87" xfId="0" applyNumberFormat="1" applyFont="1" applyFill="1" applyBorder="1" applyAlignment="1">
      <alignment/>
    </xf>
    <xf numFmtId="4" fontId="1" fillId="5" borderId="75" xfId="0" applyNumberFormat="1" applyFont="1" applyFill="1" applyBorder="1" applyAlignment="1">
      <alignment horizontal="left"/>
    </xf>
    <xf numFmtId="4" fontId="0" fillId="5" borderId="74" xfId="0" applyNumberFormat="1" applyFill="1" applyBorder="1" applyAlignment="1">
      <alignment/>
    </xf>
    <xf numFmtId="4" fontId="7" fillId="5" borderId="73" xfId="0" applyNumberFormat="1" applyFont="1" applyFill="1" applyBorder="1" applyAlignment="1">
      <alignment/>
    </xf>
    <xf numFmtId="4" fontId="0" fillId="5" borderId="86" xfId="0" applyNumberFormat="1" applyFill="1" applyBorder="1" applyAlignment="1">
      <alignment/>
    </xf>
    <xf numFmtId="4" fontId="0" fillId="5" borderId="72" xfId="0" applyNumberFormat="1" applyFill="1" applyBorder="1" applyAlignment="1">
      <alignment/>
    </xf>
    <xf numFmtId="4" fontId="0" fillId="5" borderId="73" xfId="0" applyNumberFormat="1" applyFill="1" applyBorder="1" applyAlignment="1">
      <alignment/>
    </xf>
    <xf numFmtId="4" fontId="7" fillId="5" borderId="73" xfId="0" applyNumberFormat="1" applyFont="1" applyFill="1" applyBorder="1" applyAlignment="1">
      <alignment/>
    </xf>
    <xf numFmtId="4" fontId="1" fillId="5" borderId="88" xfId="0" applyNumberFormat="1" applyFont="1" applyFill="1" applyBorder="1" applyAlignment="1">
      <alignment/>
    </xf>
    <xf numFmtId="2" fontId="0" fillId="6" borderId="2" xfId="0" applyNumberFormat="1" applyFill="1" applyBorder="1" applyAlignment="1">
      <alignment/>
    </xf>
    <xf numFmtId="165" fontId="7" fillId="6" borderId="8" xfId="0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9" xfId="0" applyFill="1" applyBorder="1" applyAlignment="1">
      <alignment/>
    </xf>
    <xf numFmtId="2" fontId="7" fillId="6" borderId="8" xfId="0" applyNumberFormat="1" applyFont="1" applyFill="1" applyBorder="1" applyAlignment="1">
      <alignment/>
    </xf>
    <xf numFmtId="2" fontId="7" fillId="6" borderId="13" xfId="0" applyNumberFormat="1" applyFont="1" applyFill="1" applyBorder="1" applyAlignment="1">
      <alignment/>
    </xf>
    <xf numFmtId="2" fontId="7" fillId="6" borderId="24" xfId="0" applyNumberFormat="1" applyFont="1" applyFill="1" applyBorder="1" applyAlignment="1">
      <alignment/>
    </xf>
    <xf numFmtId="165" fontId="0" fillId="6" borderId="8" xfId="0" applyNumberFormat="1" applyFill="1" applyBorder="1" applyAlignment="1">
      <alignment/>
    </xf>
    <xf numFmtId="165" fontId="0" fillId="6" borderId="19" xfId="0" applyNumberFormat="1" applyFill="1" applyBorder="1" applyAlignment="1">
      <alignment/>
    </xf>
    <xf numFmtId="165" fontId="7" fillId="6" borderId="8" xfId="0" applyNumberFormat="1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29" xfId="0" applyFill="1" applyBorder="1" applyAlignment="1">
      <alignment/>
    </xf>
    <xf numFmtId="0" fontId="0" fillId="6" borderId="1" xfId="0" applyFill="1" applyBorder="1" applyAlignment="1">
      <alignment/>
    </xf>
    <xf numFmtId="0" fontId="7" fillId="6" borderId="12" xfId="0" applyFont="1" applyFill="1" applyBorder="1" applyAlignment="1">
      <alignment/>
    </xf>
    <xf numFmtId="0" fontId="0" fillId="6" borderId="11" xfId="0" applyFill="1" applyBorder="1" applyAlignment="1">
      <alignment/>
    </xf>
    <xf numFmtId="165" fontId="0" fillId="6" borderId="26" xfId="0" applyNumberFormat="1" applyFill="1" applyBorder="1" applyAlignment="1">
      <alignment/>
    </xf>
    <xf numFmtId="0" fontId="0" fillId="6" borderId="44" xfId="0" applyFill="1" applyBorder="1" applyAlignment="1">
      <alignment/>
    </xf>
    <xf numFmtId="4" fontId="8" fillId="0" borderId="1" xfId="0" applyNumberFormat="1" applyFont="1" applyBorder="1" applyAlignment="1">
      <alignment/>
    </xf>
    <xf numFmtId="4" fontId="1" fillId="0" borderId="78" xfId="0" applyNumberFormat="1" applyFont="1" applyBorder="1" applyAlignment="1">
      <alignment/>
    </xf>
    <xf numFmtId="4" fontId="8" fillId="0" borderId="75" xfId="0" applyNumberFormat="1" applyFont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75" xfId="0" applyNumberFormat="1" applyFont="1" applyBorder="1" applyAlignment="1">
      <alignment horizontal="left"/>
    </xf>
    <xf numFmtId="4" fontId="1" fillId="0" borderId="76" xfId="0" applyNumberFormat="1" applyFont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0" xfId="0" applyNumberFormat="1" applyFont="1" applyBorder="1" applyAlignment="1">
      <alignment/>
    </xf>
    <xf numFmtId="4" fontId="9" fillId="2" borderId="24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168" fontId="1" fillId="2" borderId="38" xfId="0" applyNumberFormat="1" applyFont="1" applyFill="1" applyBorder="1" applyAlignment="1">
      <alignment horizontal="left"/>
    </xf>
    <xf numFmtId="168" fontId="1" fillId="2" borderId="41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4" fontId="0" fillId="0" borderId="9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92" xfId="0" applyNumberFormat="1" applyBorder="1" applyAlignment="1">
      <alignment/>
    </xf>
    <xf numFmtId="4" fontId="0" fillId="0" borderId="83" xfId="0" applyNumberFormat="1" applyBorder="1" applyAlignment="1">
      <alignment/>
    </xf>
    <xf numFmtId="0" fontId="0" fillId="0" borderId="67" xfId="0" applyBorder="1" applyAlignment="1">
      <alignment/>
    </xf>
    <xf numFmtId="4" fontId="0" fillId="2" borderId="66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3" xfId="0" applyBorder="1" applyAlignment="1">
      <alignment horizontal="center"/>
    </xf>
    <xf numFmtId="0" fontId="0" fillId="0" borderId="66" xfId="0" applyBorder="1" applyAlignment="1">
      <alignment/>
    </xf>
    <xf numFmtId="4" fontId="1" fillId="0" borderId="83" xfId="0" applyNumberFormat="1" applyFont="1" applyBorder="1" applyAlignment="1">
      <alignment/>
    </xf>
    <xf numFmtId="0" fontId="1" fillId="4" borderId="77" xfId="0" applyFont="1" applyFill="1" applyBorder="1" applyAlignment="1">
      <alignment/>
    </xf>
    <xf numFmtId="0" fontId="0" fillId="0" borderId="93" xfId="0" applyBorder="1" applyAlignment="1">
      <alignment/>
    </xf>
    <xf numFmtId="0" fontId="0" fillId="0" borderId="68" xfId="0" applyBorder="1" applyAlignment="1">
      <alignment/>
    </xf>
    <xf numFmtId="4" fontId="15" fillId="0" borderId="0" xfId="0" applyNumberFormat="1" applyFont="1" applyAlignment="1">
      <alignment/>
    </xf>
    <xf numFmtId="4" fontId="0" fillId="0" borderId="9" xfId="0" applyNumberFormat="1" applyFill="1" applyBorder="1" applyAlignment="1">
      <alignment horizontal="left"/>
    </xf>
    <xf numFmtId="166" fontId="0" fillId="0" borderId="8" xfId="0" applyNumberFormat="1" applyFill="1" applyBorder="1" applyAlignment="1">
      <alignment horizontal="left"/>
    </xf>
    <xf numFmtId="164" fontId="0" fillId="0" borderId="20" xfId="0" applyNumberFormat="1" applyFill="1" applyBorder="1" applyAlignment="1">
      <alignment horizontal="left"/>
    </xf>
    <xf numFmtId="166" fontId="0" fillId="0" borderId="20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4" fontId="0" fillId="0" borderId="94" xfId="0" applyNumberForma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4" fontId="0" fillId="0" borderId="93" xfId="0" applyNumberFormat="1" applyBorder="1" applyAlignment="1">
      <alignment/>
    </xf>
    <xf numFmtId="0" fontId="1" fillId="4" borderId="75" xfId="0" applyFont="1" applyFill="1" applyBorder="1" applyAlignment="1">
      <alignment/>
    </xf>
    <xf numFmtId="0" fontId="0" fillId="0" borderId="41" xfId="0" applyBorder="1" applyAlignment="1">
      <alignment/>
    </xf>
    <xf numFmtId="4" fontId="0" fillId="0" borderId="97" xfId="0" applyNumberFormat="1" applyBorder="1" applyAlignment="1">
      <alignment/>
    </xf>
    <xf numFmtId="4" fontId="0" fillId="0" borderId="98" xfId="0" applyNumberFormat="1" applyBorder="1" applyAlignment="1">
      <alignment/>
    </xf>
    <xf numFmtId="4" fontId="0" fillId="0" borderId="99" xfId="0" applyNumberFormat="1" applyBorder="1" applyAlignment="1">
      <alignment/>
    </xf>
    <xf numFmtId="4" fontId="1" fillId="0" borderId="93" xfId="0" applyNumberFormat="1" applyFont="1" applyBorder="1" applyAlignment="1">
      <alignment/>
    </xf>
    <xf numFmtId="4" fontId="1" fillId="0" borderId="81" xfId="0" applyNumberFormat="1" applyFont="1" applyBorder="1" applyAlignment="1">
      <alignment/>
    </xf>
    <xf numFmtId="4" fontId="16" fillId="0" borderId="8" xfId="0" applyNumberFormat="1" applyFont="1" applyBorder="1" applyAlignment="1">
      <alignment/>
    </xf>
    <xf numFmtId="4" fontId="16" fillId="0" borderId="9" xfId="0" applyNumberFormat="1" applyFont="1" applyBorder="1" applyAlignment="1">
      <alignment/>
    </xf>
    <xf numFmtId="4" fontId="1" fillId="0" borderId="19" xfId="0" applyNumberFormat="1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0" fillId="0" borderId="6" xfId="0" applyNumberFormat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4" fontId="1" fillId="2" borderId="100" xfId="0" applyNumberFormat="1" applyFont="1" applyFill="1" applyBorder="1" applyAlignment="1">
      <alignment/>
    </xf>
    <xf numFmtId="3" fontId="9" fillId="0" borderId="78" xfId="0" applyNumberFormat="1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2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4" fontId="0" fillId="0" borderId="106" xfId="0" applyNumberFormat="1" applyBorder="1" applyAlignment="1">
      <alignment/>
    </xf>
    <xf numFmtId="4" fontId="0" fillId="0" borderId="107" xfId="0" applyNumberFormat="1" applyBorder="1" applyAlignment="1">
      <alignment/>
    </xf>
    <xf numFmtId="4" fontId="0" fillId="0" borderId="108" xfId="0" applyNumberFormat="1" applyBorder="1" applyAlignment="1">
      <alignment/>
    </xf>
    <xf numFmtId="4" fontId="0" fillId="0" borderId="109" xfId="0" applyNumberFormat="1" applyBorder="1" applyAlignment="1">
      <alignment/>
    </xf>
    <xf numFmtId="4" fontId="0" fillId="0" borderId="110" xfId="0" applyNumberFormat="1" applyBorder="1" applyAlignment="1">
      <alignment/>
    </xf>
    <xf numFmtId="0" fontId="0" fillId="0" borderId="1" xfId="0" applyFill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4" borderId="13" xfId="0" applyNumberFormat="1" applyFont="1" applyFill="1" applyBorder="1" applyAlignment="1">
      <alignment/>
    </xf>
    <xf numFmtId="4" fontId="7" fillId="5" borderId="74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6" borderId="13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1" xfId="0" applyFont="1" applyBorder="1" applyAlignment="1">
      <alignment/>
    </xf>
    <xf numFmtId="4" fontId="7" fillId="0" borderId="111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9" fillId="0" borderId="70" xfId="0" applyNumberFormat="1" applyFont="1" applyBorder="1" applyAlignment="1">
      <alignment/>
    </xf>
    <xf numFmtId="4" fontId="9" fillId="2" borderId="70" xfId="0" applyNumberFormat="1" applyFont="1" applyFill="1" applyBorder="1" applyAlignment="1">
      <alignment/>
    </xf>
    <xf numFmtId="4" fontId="7" fillId="0" borderId="112" xfId="0" applyNumberFormat="1" applyFont="1" applyBorder="1" applyAlignment="1">
      <alignment/>
    </xf>
    <xf numFmtId="4" fontId="9" fillId="4" borderId="113" xfId="0" applyNumberFormat="1" applyFont="1" applyFill="1" applyBorder="1" applyAlignment="1">
      <alignment/>
    </xf>
    <xf numFmtId="2" fontId="0" fillId="0" borderId="9" xfId="0" applyNumberFormat="1" applyBorder="1" applyAlignment="1">
      <alignment horizontal="left"/>
    </xf>
    <xf numFmtId="2" fontId="0" fillId="0" borderId="33" xfId="0" applyNumberFormat="1" applyBorder="1" applyAlignment="1">
      <alignment/>
    </xf>
    <xf numFmtId="3" fontId="7" fillId="0" borderId="16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86" xfId="0" applyFont="1" applyBorder="1" applyAlignment="1">
      <alignment horizontal="center" vertical="top" wrapText="1"/>
    </xf>
    <xf numFmtId="0" fontId="17" fillId="5" borderId="5" xfId="0" applyFont="1" applyFill="1" applyBorder="1" applyAlignment="1">
      <alignment horizontal="justify"/>
    </xf>
    <xf numFmtId="0" fontId="17" fillId="5" borderId="114" xfId="0" applyFont="1" applyFill="1" applyBorder="1" applyAlignment="1">
      <alignment horizontal="justify"/>
    </xf>
    <xf numFmtId="0" fontId="0" fillId="4" borderId="5" xfId="0" applyFill="1" applyBorder="1" applyAlignment="1">
      <alignment horizontal="justify"/>
    </xf>
    <xf numFmtId="0" fontId="0" fillId="4" borderId="115" xfId="0" applyFill="1" applyBorder="1" applyAlignment="1">
      <alignment horizontal="justify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0" fillId="4" borderId="31" xfId="0" applyFill="1" applyBorder="1" applyAlignment="1">
      <alignment horizontal="justify"/>
    </xf>
    <xf numFmtId="0" fontId="13" fillId="6" borderId="5" xfId="0" applyFont="1" applyFill="1" applyBorder="1" applyAlignment="1">
      <alignment horizontal="justify"/>
    </xf>
    <xf numFmtId="0" fontId="13" fillId="6" borderId="31" xfId="0" applyFont="1" applyFill="1" applyBorder="1" applyAlignment="1">
      <alignment horizontal="justify"/>
    </xf>
    <xf numFmtId="0" fontId="1" fillId="0" borderId="44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0" fillId="0" borderId="44" xfId="0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" fontId="0" fillId="2" borderId="116" xfId="0" applyNumberFormat="1" applyFill="1" applyBorder="1" applyAlignment="1">
      <alignment horizontal="justify"/>
    </xf>
    <xf numFmtId="4" fontId="0" fillId="2" borderId="117" xfId="0" applyNumberFormat="1" applyFill="1" applyBorder="1" applyAlignment="1">
      <alignment horizontal="justify"/>
    </xf>
    <xf numFmtId="0" fontId="0" fillId="2" borderId="5" xfId="0" applyFill="1" applyBorder="1" applyAlignment="1">
      <alignment horizontal="justify"/>
    </xf>
    <xf numFmtId="0" fontId="0" fillId="2" borderId="31" xfId="0" applyFill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3"/>
  <sheetViews>
    <sheetView tabSelected="1" zoomScaleSheetLayoutView="100" workbookViewId="0" topLeftCell="A1">
      <pane xSplit="3" topLeftCell="Q1" activePane="topRight" state="frozen"/>
      <selection pane="topLeft" activeCell="A28" sqref="A28"/>
      <selection pane="topRight" activeCell="AB101" sqref="AB101"/>
    </sheetView>
  </sheetViews>
  <sheetFormatPr defaultColWidth="9.140625" defaultRowHeight="12.75"/>
  <cols>
    <col min="1" max="1" width="0.42578125" style="0" customWidth="1"/>
    <col min="2" max="2" width="3.140625" style="2" customWidth="1"/>
    <col min="3" max="3" width="27.57421875" style="3" customWidth="1"/>
    <col min="4" max="4" width="11.57421875" style="3" customWidth="1"/>
    <col min="5" max="5" width="10.421875" style="4" customWidth="1"/>
    <col min="6" max="6" width="9.28125" style="0" customWidth="1"/>
    <col min="7" max="7" width="10.28125" style="0" customWidth="1"/>
    <col min="8" max="9" width="10.8515625" style="4" customWidth="1"/>
    <col min="10" max="10" width="12.421875" style="4" customWidth="1"/>
    <col min="11" max="11" width="11.57421875" style="4" customWidth="1"/>
    <col min="12" max="12" width="11.57421875" style="0" customWidth="1"/>
    <col min="13" max="13" width="11.8515625" style="0" customWidth="1"/>
    <col min="14" max="14" width="12.57421875" style="0" customWidth="1"/>
    <col min="15" max="15" width="12.8515625" style="0" customWidth="1"/>
    <col min="16" max="16" width="13.00390625" style="0" customWidth="1"/>
    <col min="17" max="17" width="12.00390625" style="0" customWidth="1"/>
    <col min="18" max="18" width="11.57421875" style="0" customWidth="1"/>
    <col min="19" max="19" width="12.7109375" style="0" customWidth="1"/>
    <col min="20" max="20" width="12.28125" style="0" customWidth="1"/>
    <col min="21" max="21" width="13.140625" style="0" customWidth="1"/>
    <col min="22" max="22" width="8.28125" style="0" customWidth="1"/>
    <col min="23" max="23" width="9.421875" style="0" customWidth="1"/>
    <col min="24" max="24" width="10.57421875" style="0" customWidth="1"/>
    <col min="25" max="25" width="7.7109375" style="0" customWidth="1"/>
    <col min="26" max="26" width="8.00390625" style="0" customWidth="1"/>
    <col min="27" max="27" width="8.140625" style="0" customWidth="1"/>
    <col min="28" max="28" width="14.140625" style="0" customWidth="1"/>
    <col min="29" max="29" width="11.421875" style="0" customWidth="1"/>
  </cols>
  <sheetData>
    <row r="1" spans="3:12" ht="30" customHeight="1" thickBot="1">
      <c r="C1" s="5" t="s">
        <v>77</v>
      </c>
      <c r="D1" s="5"/>
      <c r="E1" s="6"/>
      <c r="F1" s="7"/>
      <c r="G1" s="7"/>
      <c r="H1" s="6"/>
      <c r="I1" s="6"/>
      <c r="J1" s="6"/>
      <c r="K1" s="6"/>
      <c r="L1" s="7"/>
    </row>
    <row r="2" spans="2:28" ht="13.5" customHeight="1" thickBot="1">
      <c r="B2" s="593" t="s">
        <v>0</v>
      </c>
      <c r="C2" s="594" t="s">
        <v>1</v>
      </c>
      <c r="D2" s="595" t="s">
        <v>2</v>
      </c>
      <c r="E2" s="596"/>
      <c r="F2" s="596"/>
      <c r="G2" s="596"/>
      <c r="H2" s="596"/>
      <c r="I2" s="597"/>
      <c r="J2" s="606" t="s">
        <v>3</v>
      </c>
      <c r="K2" s="607"/>
      <c r="L2" s="607"/>
      <c r="M2" s="607"/>
      <c r="N2" s="607"/>
      <c r="O2" s="608"/>
      <c r="P2" s="606" t="s">
        <v>4</v>
      </c>
      <c r="Q2" s="607"/>
      <c r="R2" s="607"/>
      <c r="S2" s="607"/>
      <c r="T2" s="607"/>
      <c r="U2" s="608"/>
      <c r="V2" s="389"/>
      <c r="W2" s="612" t="s">
        <v>5</v>
      </c>
      <c r="X2" s="612"/>
      <c r="Y2" s="612"/>
      <c r="Z2" s="612"/>
      <c r="AA2" s="612"/>
      <c r="AB2" s="613" t="s">
        <v>6</v>
      </c>
    </row>
    <row r="3" spans="2:28" ht="13.5" customHeight="1" thickBot="1">
      <c r="B3" s="593"/>
      <c r="C3" s="594"/>
      <c r="D3" s="598" t="s">
        <v>75</v>
      </c>
      <c r="E3" s="616" t="s">
        <v>78</v>
      </c>
      <c r="F3" s="593"/>
      <c r="G3" s="593"/>
      <c r="H3" s="617"/>
      <c r="I3" s="600" t="s">
        <v>83</v>
      </c>
      <c r="J3" s="621" t="s">
        <v>75</v>
      </c>
      <c r="K3" s="616" t="s">
        <v>78</v>
      </c>
      <c r="L3" s="593"/>
      <c r="M3" s="593"/>
      <c r="N3" s="593"/>
      <c r="O3" s="623" t="s">
        <v>84</v>
      </c>
      <c r="P3" s="604" t="s">
        <v>75</v>
      </c>
      <c r="Q3" s="618" t="s">
        <v>78</v>
      </c>
      <c r="R3" s="619"/>
      <c r="S3" s="619"/>
      <c r="T3" s="620"/>
      <c r="U3" s="604" t="s">
        <v>84</v>
      </c>
      <c r="V3" s="602" t="s">
        <v>85</v>
      </c>
      <c r="W3" s="616" t="s">
        <v>86</v>
      </c>
      <c r="X3" s="593"/>
      <c r="Y3" s="593"/>
      <c r="Z3" s="593"/>
      <c r="AA3" s="610" t="s">
        <v>84</v>
      </c>
      <c r="AB3" s="614"/>
    </row>
    <row r="4" spans="2:28" ht="13.5" thickBot="1">
      <c r="B4" s="593"/>
      <c r="C4" s="594"/>
      <c r="D4" s="599"/>
      <c r="E4" s="331" t="s">
        <v>79</v>
      </c>
      <c r="F4" s="332" t="s">
        <v>80</v>
      </c>
      <c r="G4" s="333" t="s">
        <v>81</v>
      </c>
      <c r="H4" s="334" t="s">
        <v>82</v>
      </c>
      <c r="I4" s="601"/>
      <c r="J4" s="622"/>
      <c r="K4" s="331" t="s">
        <v>79</v>
      </c>
      <c r="L4" s="332" t="s">
        <v>80</v>
      </c>
      <c r="M4" s="333" t="s">
        <v>81</v>
      </c>
      <c r="N4" s="334" t="s">
        <v>82</v>
      </c>
      <c r="O4" s="624"/>
      <c r="P4" s="605"/>
      <c r="Q4" s="533" t="s">
        <v>79</v>
      </c>
      <c r="R4" s="534" t="s">
        <v>80</v>
      </c>
      <c r="S4" s="535" t="s">
        <v>81</v>
      </c>
      <c r="T4" s="549" t="s">
        <v>82</v>
      </c>
      <c r="U4" s="609"/>
      <c r="V4" s="603"/>
      <c r="W4" s="505" t="s">
        <v>79</v>
      </c>
      <c r="X4" s="506" t="s">
        <v>80</v>
      </c>
      <c r="Y4" s="507" t="s">
        <v>81</v>
      </c>
      <c r="Z4" s="508" t="s">
        <v>82</v>
      </c>
      <c r="AA4" s="611"/>
      <c r="AB4" s="615"/>
    </row>
    <row r="5" spans="2:29" ht="12.75">
      <c r="B5" s="10">
        <v>1</v>
      </c>
      <c r="C5" s="11" t="s">
        <v>7</v>
      </c>
      <c r="D5" s="349">
        <f>D6+D7+D8+D9+D14+D15</f>
        <v>227768.8</v>
      </c>
      <c r="E5" s="12">
        <f>E6+E8+E9+E14+E7+E15</f>
        <v>43456.700000000004</v>
      </c>
      <c r="F5" s="13">
        <f>F6+F8+F9+F14+F7+F15</f>
        <v>42264.770000000004</v>
      </c>
      <c r="G5" s="13">
        <f>G6+G8+G9+G14+G7+G15</f>
        <v>33456.3</v>
      </c>
      <c r="H5" s="86">
        <f>G5+F5+E5</f>
        <v>119177.77000000002</v>
      </c>
      <c r="I5" s="338">
        <f>I6+I7+I8+I9+I14+I15</f>
        <v>346946.56999999995</v>
      </c>
      <c r="J5" s="211">
        <f>J6+J7+J8+J9+J14+J15</f>
        <v>4101998.3499999996</v>
      </c>
      <c r="K5" s="15">
        <f>K6+K8+K9+K14+K7+K15</f>
        <v>882136.0199999999</v>
      </c>
      <c r="L5" s="16">
        <f>L6+L8+L9+L14+L7+L15</f>
        <v>858485.0800000001</v>
      </c>
      <c r="M5" s="15">
        <f>M6+M7+M8+M9+M14+M15</f>
        <v>679848.5599999999</v>
      </c>
      <c r="N5" s="17">
        <f>N6+N8+N9+N14+N7+N15</f>
        <v>2420469.66</v>
      </c>
      <c r="O5" s="397">
        <f>O6+O7+O8+O9+O14+O15</f>
        <v>6522468.01</v>
      </c>
      <c r="P5" s="412">
        <f>P6+P7+P8+P9+P14+P15</f>
        <v>3526081.7199999997</v>
      </c>
      <c r="Q5" s="18">
        <f>Q6+Q8+Q9+Q14+Q7+Q15</f>
        <v>1291014.7</v>
      </c>
      <c r="R5" s="150">
        <f>R6+R8+R9+R14+R7+R15</f>
        <v>1221448.6900000002</v>
      </c>
      <c r="S5" s="18">
        <f>S6+S7+S8+S9+S14+S15</f>
        <v>807136.9899999999</v>
      </c>
      <c r="T5" s="17">
        <f>T6+T8+T9+T14+T7+T15</f>
        <v>3319600.3800000004</v>
      </c>
      <c r="U5" s="441">
        <f>U6+U7+U8+U9+U14+U15</f>
        <v>6845682.1000000015</v>
      </c>
      <c r="V5" s="454">
        <f aca="true" t="shared" si="0" ref="V5:AA5">P5/D5</f>
        <v>15.480968947459003</v>
      </c>
      <c r="W5" s="1">
        <f t="shared" si="0"/>
        <v>29.708070332077675</v>
      </c>
      <c r="X5" s="19">
        <f t="shared" si="0"/>
        <v>28.89992516225689</v>
      </c>
      <c r="Y5" s="19">
        <f t="shared" si="0"/>
        <v>24.12511216123719</v>
      </c>
      <c r="Z5" s="19">
        <f t="shared" si="0"/>
        <v>27.85419109620863</v>
      </c>
      <c r="AA5" s="474">
        <f t="shared" si="0"/>
        <v>19.73122864422612</v>
      </c>
      <c r="AB5" s="17">
        <f>O5-U5</f>
        <v>-323214.0900000017</v>
      </c>
      <c r="AC5" s="4">
        <f>AB6+AB7+AB8+AB9+AB14</f>
        <v>-323214.08999999985</v>
      </c>
    </row>
    <row r="6" spans="2:28" ht="12.75">
      <c r="B6" s="20"/>
      <c r="C6" s="300" t="s">
        <v>67</v>
      </c>
      <c r="D6" s="353">
        <v>108150.74</v>
      </c>
      <c r="E6" s="22">
        <v>20323.95</v>
      </c>
      <c r="F6" s="23">
        <v>19577.08</v>
      </c>
      <c r="G6" s="23">
        <v>18629.91</v>
      </c>
      <c r="H6" s="24">
        <f>G6+F6+E6</f>
        <v>58530.94</v>
      </c>
      <c r="I6" s="339">
        <f>H6+D6</f>
        <v>166681.68</v>
      </c>
      <c r="J6" s="154">
        <v>1949958.32</v>
      </c>
      <c r="K6" s="25">
        <v>412576.23</v>
      </c>
      <c r="L6" s="26">
        <v>397414.53</v>
      </c>
      <c r="M6" s="25">
        <v>378187.19</v>
      </c>
      <c r="N6" s="27">
        <f>K6+L6+M6</f>
        <v>1188177.95</v>
      </c>
      <c r="O6" s="399">
        <f>N6+J6</f>
        <v>3138136.27</v>
      </c>
      <c r="P6" s="413">
        <v>1671739.06</v>
      </c>
      <c r="Q6" s="25">
        <v>604189.36</v>
      </c>
      <c r="R6" s="26">
        <v>565755.76</v>
      </c>
      <c r="S6" s="25">
        <v>449236.22</v>
      </c>
      <c r="T6" s="28">
        <f>S6+R6+Q6</f>
        <v>1619181.3399999999</v>
      </c>
      <c r="U6" s="435">
        <f>T6+P6</f>
        <v>3290920.4</v>
      </c>
      <c r="V6" s="455"/>
      <c r="W6" s="29">
        <f>(K6+K7)/(Q6+Q7)*100</f>
        <v>68.28592630808942</v>
      </c>
      <c r="X6" s="30">
        <f>L6/R6*100</f>
        <v>70.24489330873097</v>
      </c>
      <c r="Y6" s="30">
        <f>M6/S6*100</f>
        <v>84.18448316567174</v>
      </c>
      <c r="Z6" s="30">
        <f>N6/T6*100</f>
        <v>73.38140087508667</v>
      </c>
      <c r="AA6" s="475"/>
      <c r="AB6" s="31">
        <f>O6-U6</f>
        <v>-152784.1299999999</v>
      </c>
    </row>
    <row r="7" spans="2:28" ht="12.75">
      <c r="B7" s="32"/>
      <c r="C7" s="33" t="s">
        <v>8</v>
      </c>
      <c r="D7" s="354">
        <v>24473.27</v>
      </c>
      <c r="E7" s="22">
        <v>4109.35</v>
      </c>
      <c r="F7" s="23">
        <v>3941.58</v>
      </c>
      <c r="G7" s="23">
        <v>3761.35</v>
      </c>
      <c r="H7" s="24">
        <f>G7+F7+E7</f>
        <v>11812.28</v>
      </c>
      <c r="I7" s="339">
        <f>D7+H7</f>
        <v>36285.55</v>
      </c>
      <c r="J7" s="154">
        <v>441252.98</v>
      </c>
      <c r="K7" s="25">
        <v>83419.9</v>
      </c>
      <c r="L7" s="26">
        <v>80013.97</v>
      </c>
      <c r="M7" s="25">
        <v>76355.49</v>
      </c>
      <c r="N7" s="27">
        <f>K7+L7+M7</f>
        <v>239789.36</v>
      </c>
      <c r="O7" s="399">
        <f>J7+N7</f>
        <v>681042.34</v>
      </c>
      <c r="P7" s="413">
        <v>376984.61</v>
      </c>
      <c r="Q7" s="25">
        <v>122162.55</v>
      </c>
      <c r="R7" s="26">
        <v>113907.26</v>
      </c>
      <c r="S7" s="25">
        <v>90700.1</v>
      </c>
      <c r="T7" s="28">
        <f>S7+R7+Q7</f>
        <v>326769.91</v>
      </c>
      <c r="U7" s="435">
        <f>P7+T7</f>
        <v>703754.52</v>
      </c>
      <c r="V7" s="455"/>
      <c r="W7" s="29"/>
      <c r="X7" s="30"/>
      <c r="Y7" s="29"/>
      <c r="Z7" s="34"/>
      <c r="AA7" s="475"/>
      <c r="AB7" s="31">
        <f>O7-U7</f>
        <v>-22712.18000000005</v>
      </c>
    </row>
    <row r="8" spans="2:28" ht="12.75">
      <c r="B8" s="20"/>
      <c r="C8" s="35" t="s">
        <v>9</v>
      </c>
      <c r="D8" s="353">
        <v>14384.55</v>
      </c>
      <c r="E8" s="357">
        <v>7150.02</v>
      </c>
      <c r="F8" s="358">
        <v>7163.05</v>
      </c>
      <c r="G8" s="358">
        <v>-151.05</v>
      </c>
      <c r="H8" s="24">
        <f>G8+F8+E8</f>
        <v>14162.02</v>
      </c>
      <c r="I8" s="339">
        <f>H8+D8</f>
        <v>28546.57</v>
      </c>
      <c r="J8" s="201">
        <v>259353.6</v>
      </c>
      <c r="K8" s="38">
        <v>145145.45</v>
      </c>
      <c r="L8" s="39">
        <v>145409.89</v>
      </c>
      <c r="M8" s="40">
        <v>-3066.24</v>
      </c>
      <c r="N8" s="41">
        <f>K8+L8+M8</f>
        <v>287489.10000000003</v>
      </c>
      <c r="O8" s="400">
        <f>N8+J8</f>
        <v>546842.7000000001</v>
      </c>
      <c r="P8" s="414">
        <v>244383.03</v>
      </c>
      <c r="Q8" s="38">
        <v>212555.43</v>
      </c>
      <c r="R8" s="39">
        <v>207004.15</v>
      </c>
      <c r="S8" s="38">
        <v>-3642.38</v>
      </c>
      <c r="T8" s="41">
        <f>S8+R8+Q8</f>
        <v>415917.19999999995</v>
      </c>
      <c r="U8" s="436">
        <f>T8+P8</f>
        <v>660300.23</v>
      </c>
      <c r="V8" s="456"/>
      <c r="W8" s="42"/>
      <c r="X8" s="43"/>
      <c r="Y8" s="42"/>
      <c r="Z8" s="44"/>
      <c r="AA8" s="476"/>
      <c r="AB8" s="45">
        <f>O8-U8</f>
        <v>-113457.52999999991</v>
      </c>
    </row>
    <row r="9" spans="2:29" ht="12.75">
      <c r="B9" s="32"/>
      <c r="C9" s="46" t="s">
        <v>10</v>
      </c>
      <c r="D9" s="350">
        <f>D10+D11+D12+D13</f>
        <v>78924.13999999998</v>
      </c>
      <c r="E9" s="47">
        <f>E10+E12+E13+E11</f>
        <v>11785.480000000001</v>
      </c>
      <c r="F9" s="48">
        <f>F10+F12+F13+F11</f>
        <v>11528.800000000001</v>
      </c>
      <c r="G9" s="48">
        <f>G10+G12+G13+G11</f>
        <v>11136.380000000001</v>
      </c>
      <c r="H9" s="18">
        <f>H10+H12+H11+H13</f>
        <v>34450.659999999996</v>
      </c>
      <c r="I9" s="341">
        <f>I10+I11+I12+I13</f>
        <v>113374.79999999999</v>
      </c>
      <c r="J9" s="149">
        <f>J10+J11+J12+J13</f>
        <v>1423002.36</v>
      </c>
      <c r="K9" s="49">
        <f>K10+K12+K11+K13</f>
        <v>239245.23</v>
      </c>
      <c r="L9" s="50">
        <f>L10+L12+L11+L13</f>
        <v>234034.63</v>
      </c>
      <c r="M9" s="49">
        <f>M10+M12+M11+M13</f>
        <v>226068.5</v>
      </c>
      <c r="N9" s="51">
        <f>N10+N12+N11+N13</f>
        <v>699348.36</v>
      </c>
      <c r="O9" s="397">
        <f>O10+O11+O12+O13</f>
        <v>2122350.72</v>
      </c>
      <c r="P9" s="415">
        <f>P10+P11+P12+P13</f>
        <v>1204543.93</v>
      </c>
      <c r="Q9" s="52">
        <f>Q10+Q12+Q11+Q13</f>
        <v>350358.14999999997</v>
      </c>
      <c r="R9" s="48">
        <f>R10+R11+R12+R13</f>
        <v>333169.46</v>
      </c>
      <c r="S9" s="52">
        <f>S10+S12+S11+S13</f>
        <v>268539.43</v>
      </c>
      <c r="T9" s="53">
        <f>T10+T12+T11+T13</f>
        <v>952067.04</v>
      </c>
      <c r="U9" s="441">
        <f>U10+U11+U12+U13</f>
        <v>2156610.97</v>
      </c>
      <c r="V9" s="457"/>
      <c r="X9" s="54"/>
      <c r="Z9" s="55"/>
      <c r="AA9" s="477"/>
      <c r="AB9" s="45">
        <f aca="true" t="shared" si="1" ref="AB9:AB14">O9-U9</f>
        <v>-34260.25</v>
      </c>
      <c r="AC9" s="4">
        <f>AB10+AB12+AB13+AB11</f>
        <v>-34260.25000000001</v>
      </c>
    </row>
    <row r="10" spans="2:28" ht="12.75">
      <c r="B10" s="20"/>
      <c r="C10" s="520" t="s">
        <v>87</v>
      </c>
      <c r="D10" s="360">
        <v>7193.26</v>
      </c>
      <c r="E10" s="57">
        <v>2194.18</v>
      </c>
      <c r="F10" s="528">
        <v>2079.12</v>
      </c>
      <c r="G10" s="528">
        <v>1112.87</v>
      </c>
      <c r="H10" s="58">
        <f aca="true" t="shared" si="2" ref="H10:H15">G10+F10+E10</f>
        <v>5386.17</v>
      </c>
      <c r="I10" s="342">
        <f>H10+D10</f>
        <v>12579.43</v>
      </c>
      <c r="J10" s="390">
        <v>129694.47</v>
      </c>
      <c r="K10" s="59">
        <v>44541.85</v>
      </c>
      <c r="L10" s="60">
        <v>42206.13</v>
      </c>
      <c r="M10" s="61">
        <v>22591.25</v>
      </c>
      <c r="N10" s="62">
        <f aca="true" t="shared" si="3" ref="N10:N15">K10+L10+M10</f>
        <v>109339.23</v>
      </c>
      <c r="O10" s="395">
        <f>N10+J10</f>
        <v>239033.7</v>
      </c>
      <c r="P10" s="416">
        <v>111821.53</v>
      </c>
      <c r="Q10" s="61">
        <v>65228.47</v>
      </c>
      <c r="R10" s="60">
        <v>60084.25</v>
      </c>
      <c r="S10" s="61">
        <v>26835.42</v>
      </c>
      <c r="T10" s="62">
        <f aca="true" t="shared" si="4" ref="T10:T15">S10+R10+Q10</f>
        <v>152148.14</v>
      </c>
      <c r="U10" s="442">
        <f aca="true" t="shared" si="5" ref="U10:U15">T10+P10</f>
        <v>263969.67000000004</v>
      </c>
      <c r="V10" s="458"/>
      <c r="W10" s="42"/>
      <c r="X10" s="43"/>
      <c r="Y10" s="42"/>
      <c r="Z10" s="64"/>
      <c r="AA10" s="478"/>
      <c r="AB10" s="95">
        <f t="shared" si="1"/>
        <v>-24935.97000000003</v>
      </c>
    </row>
    <row r="11" spans="2:28" ht="12.75">
      <c r="B11" s="65"/>
      <c r="C11" s="520" t="s">
        <v>88</v>
      </c>
      <c r="D11" s="546">
        <v>351.14</v>
      </c>
      <c r="E11" s="555">
        <v>58.69</v>
      </c>
      <c r="F11" s="66">
        <v>58.69</v>
      </c>
      <c r="G11" s="66">
        <v>63</v>
      </c>
      <c r="H11" s="58">
        <f t="shared" si="2"/>
        <v>180.38</v>
      </c>
      <c r="I11" s="342">
        <f>D11+H11</f>
        <v>531.52</v>
      </c>
      <c r="J11" s="390">
        <v>6331.06</v>
      </c>
      <c r="K11" s="59">
        <v>1191.4</v>
      </c>
      <c r="L11" s="60">
        <v>1191.41</v>
      </c>
      <c r="M11" s="61">
        <v>1278.9</v>
      </c>
      <c r="N11" s="62">
        <f t="shared" si="3"/>
        <v>3661.7100000000005</v>
      </c>
      <c r="O11" s="395">
        <f>J11+N11</f>
        <v>9992.77</v>
      </c>
      <c r="P11" s="417">
        <v>5437.49</v>
      </c>
      <c r="Q11" s="68">
        <v>1744.73</v>
      </c>
      <c r="R11" s="67">
        <v>1696.08</v>
      </c>
      <c r="S11" s="68">
        <v>1519.17</v>
      </c>
      <c r="T11" s="62">
        <f t="shared" si="4"/>
        <v>4959.98</v>
      </c>
      <c r="U11" s="442">
        <f t="shared" si="5"/>
        <v>10397.47</v>
      </c>
      <c r="V11" s="459"/>
      <c r="W11" s="69"/>
      <c r="X11" s="70"/>
      <c r="Y11" s="69"/>
      <c r="Z11" s="71"/>
      <c r="AA11" s="478"/>
      <c r="AB11" s="95">
        <f t="shared" si="1"/>
        <v>-404.6999999999989</v>
      </c>
    </row>
    <row r="12" spans="2:28" ht="12.75">
      <c r="B12" s="65"/>
      <c r="C12" s="558" t="s">
        <v>89</v>
      </c>
      <c r="D12" s="546">
        <v>71254.2</v>
      </c>
      <c r="E12" s="555">
        <v>9513.27</v>
      </c>
      <c r="F12" s="66">
        <v>9373.15</v>
      </c>
      <c r="G12" s="66">
        <v>9940.67</v>
      </c>
      <c r="H12" s="58">
        <f t="shared" si="2"/>
        <v>28827.09</v>
      </c>
      <c r="I12" s="355">
        <f>H12+D12</f>
        <v>100081.29</v>
      </c>
      <c r="J12" s="391">
        <v>1284713.29</v>
      </c>
      <c r="K12" s="59">
        <v>193119.38</v>
      </c>
      <c r="L12" s="60">
        <v>190274.94</v>
      </c>
      <c r="M12" s="61">
        <v>201795.6</v>
      </c>
      <c r="N12" s="62">
        <f t="shared" si="3"/>
        <v>585189.92</v>
      </c>
      <c r="O12" s="401">
        <f>N12+J12</f>
        <v>1869903.21</v>
      </c>
      <c r="P12" s="418">
        <v>1085233.44</v>
      </c>
      <c r="Q12" s="68">
        <v>282810.01</v>
      </c>
      <c r="R12" s="67">
        <v>270873.57</v>
      </c>
      <c r="S12" s="68">
        <v>239706.42</v>
      </c>
      <c r="T12" s="62">
        <f t="shared" si="4"/>
        <v>793390</v>
      </c>
      <c r="U12" s="442">
        <f t="shared" si="5"/>
        <v>1878623.44</v>
      </c>
      <c r="V12" s="459"/>
      <c r="W12" s="69"/>
      <c r="X12" s="70"/>
      <c r="Y12" s="69"/>
      <c r="Z12" s="71"/>
      <c r="AA12" s="476"/>
      <c r="AB12" s="95">
        <f t="shared" si="1"/>
        <v>-8720.229999999981</v>
      </c>
    </row>
    <row r="13" spans="2:28" ht="12.75">
      <c r="B13" s="65"/>
      <c r="C13" s="558" t="s">
        <v>90</v>
      </c>
      <c r="D13" s="546">
        <v>125.54</v>
      </c>
      <c r="E13" s="555">
        <v>19.34</v>
      </c>
      <c r="F13" s="66">
        <v>17.84</v>
      </c>
      <c r="G13" s="66">
        <v>19.84</v>
      </c>
      <c r="H13" s="73">
        <f t="shared" si="2"/>
        <v>57.019999999999996</v>
      </c>
      <c r="I13" s="356">
        <f>D13+H13</f>
        <v>182.56</v>
      </c>
      <c r="J13" s="392">
        <v>2263.54</v>
      </c>
      <c r="K13" s="57">
        <v>392.6</v>
      </c>
      <c r="L13" s="60">
        <v>362.15</v>
      </c>
      <c r="M13" s="74">
        <v>402.75</v>
      </c>
      <c r="N13" s="62">
        <f t="shared" si="3"/>
        <v>1157.5</v>
      </c>
      <c r="O13" s="402">
        <f>J13+N13</f>
        <v>3421.04</v>
      </c>
      <c r="P13" s="431">
        <v>2051.47</v>
      </c>
      <c r="Q13" s="61">
        <v>574.94</v>
      </c>
      <c r="R13" s="60">
        <v>515.56</v>
      </c>
      <c r="S13" s="61">
        <v>478.42</v>
      </c>
      <c r="T13" s="62">
        <f t="shared" si="4"/>
        <v>1568.92</v>
      </c>
      <c r="U13" s="442">
        <f t="shared" si="5"/>
        <v>3620.39</v>
      </c>
      <c r="V13" s="460"/>
      <c r="W13" s="75"/>
      <c r="X13" s="43"/>
      <c r="Y13" s="42"/>
      <c r="Z13" s="64"/>
      <c r="AA13" s="477"/>
      <c r="AB13" s="95">
        <f t="shared" si="1"/>
        <v>-199.3499999999999</v>
      </c>
    </row>
    <row r="14" spans="2:28" ht="12.75">
      <c r="B14" s="65"/>
      <c r="C14" s="72" t="s">
        <v>11</v>
      </c>
      <c r="D14" s="352">
        <v>1729.18</v>
      </c>
      <c r="E14" s="509">
        <v>69.3</v>
      </c>
      <c r="F14" s="510">
        <v>50.54</v>
      </c>
      <c r="G14" s="510">
        <v>79.71</v>
      </c>
      <c r="H14" s="18">
        <f t="shared" si="2"/>
        <v>199.55</v>
      </c>
      <c r="I14" s="341">
        <f>H14+D14</f>
        <v>1928.73</v>
      </c>
      <c r="J14" s="149">
        <v>26756.77</v>
      </c>
      <c r="K14" s="52">
        <v>1379.07</v>
      </c>
      <c r="L14" s="50">
        <v>1501.54</v>
      </c>
      <c r="M14" s="52">
        <v>2303.62</v>
      </c>
      <c r="N14" s="45">
        <f t="shared" si="3"/>
        <v>5184.23</v>
      </c>
      <c r="O14" s="397">
        <f>N14+J14</f>
        <v>31941</v>
      </c>
      <c r="P14" s="415">
        <f>J14</f>
        <v>26756.77</v>
      </c>
      <c r="Q14" s="52">
        <f aca="true" t="shared" si="6" ref="Q14:S15">K14</f>
        <v>1379.07</v>
      </c>
      <c r="R14" s="50">
        <f t="shared" si="6"/>
        <v>1501.54</v>
      </c>
      <c r="S14" s="49">
        <f t="shared" si="6"/>
        <v>2303.62</v>
      </c>
      <c r="T14" s="51">
        <f t="shared" si="4"/>
        <v>5184.23</v>
      </c>
      <c r="U14" s="436">
        <f t="shared" si="5"/>
        <v>31941</v>
      </c>
      <c r="V14" s="461"/>
      <c r="W14" s="450"/>
      <c r="X14" s="54"/>
      <c r="Z14" s="55"/>
      <c r="AA14" s="477"/>
      <c r="AB14" s="45">
        <f t="shared" si="1"/>
        <v>0</v>
      </c>
    </row>
    <row r="15" spans="2:28" ht="13.5" thickBot="1">
      <c r="B15" s="65"/>
      <c r="C15" s="72" t="s">
        <v>12</v>
      </c>
      <c r="D15" s="352">
        <v>106.92</v>
      </c>
      <c r="E15" s="509">
        <v>18.6</v>
      </c>
      <c r="F15" s="510">
        <v>3.72</v>
      </c>
      <c r="G15" s="510">
        <v>0</v>
      </c>
      <c r="H15" s="77">
        <f t="shared" si="2"/>
        <v>22.32</v>
      </c>
      <c r="I15" s="343">
        <f>D15+H15</f>
        <v>129.24</v>
      </c>
      <c r="J15" s="199">
        <v>1674.32</v>
      </c>
      <c r="K15" s="78">
        <v>370.14</v>
      </c>
      <c r="L15" s="76">
        <v>110.52</v>
      </c>
      <c r="M15" s="79">
        <v>0</v>
      </c>
      <c r="N15" s="303">
        <f t="shared" si="3"/>
        <v>480.65999999999997</v>
      </c>
      <c r="O15" s="403">
        <f>J15+N15</f>
        <v>2154.98</v>
      </c>
      <c r="P15" s="419">
        <f>J15</f>
        <v>1674.32</v>
      </c>
      <c r="Q15" s="304">
        <f t="shared" si="6"/>
        <v>370.14</v>
      </c>
      <c r="R15" s="76">
        <f t="shared" si="6"/>
        <v>110.52</v>
      </c>
      <c r="S15" s="81">
        <f t="shared" si="6"/>
        <v>0</v>
      </c>
      <c r="T15" s="80">
        <f t="shared" si="4"/>
        <v>480.65999999999997</v>
      </c>
      <c r="U15" s="433">
        <f t="shared" si="5"/>
        <v>2154.98</v>
      </c>
      <c r="V15" s="461"/>
      <c r="W15" s="82"/>
      <c r="X15" s="83"/>
      <c r="Y15" s="82"/>
      <c r="Z15" s="84"/>
      <c r="AA15" s="479"/>
      <c r="AB15" s="45">
        <f aca="true" t="shared" si="7" ref="AB15:AB41">O15-U15</f>
        <v>0</v>
      </c>
    </row>
    <row r="16" spans="2:29" ht="12.75">
      <c r="B16" s="10">
        <v>2</v>
      </c>
      <c r="C16" s="85" t="s">
        <v>13</v>
      </c>
      <c r="D16" s="359">
        <f aca="true" t="shared" si="8" ref="D16:U16">D17+D18+D21</f>
        <v>186640.9</v>
      </c>
      <c r="E16" s="12">
        <f t="shared" si="8"/>
        <v>30994.510000000002</v>
      </c>
      <c r="F16" s="13">
        <f t="shared" si="8"/>
        <v>30601.160000000003</v>
      </c>
      <c r="G16" s="13">
        <f t="shared" si="8"/>
        <v>29696.97</v>
      </c>
      <c r="H16" s="86">
        <f t="shared" si="8"/>
        <v>91292.64</v>
      </c>
      <c r="I16" s="338">
        <f t="shared" si="8"/>
        <v>277933.54</v>
      </c>
      <c r="J16" s="211">
        <f t="shared" si="8"/>
        <v>3721431.5399999996</v>
      </c>
      <c r="K16" s="15">
        <f t="shared" si="8"/>
        <v>714360.08</v>
      </c>
      <c r="L16" s="16">
        <f t="shared" si="8"/>
        <v>705306.24</v>
      </c>
      <c r="M16" s="15">
        <f t="shared" si="8"/>
        <v>684405.5800000001</v>
      </c>
      <c r="N16" s="51">
        <f t="shared" si="8"/>
        <v>2104071.9000000004</v>
      </c>
      <c r="O16" s="397">
        <f t="shared" si="8"/>
        <v>5825503.44</v>
      </c>
      <c r="P16" s="415">
        <f t="shared" si="8"/>
        <v>3517822.13</v>
      </c>
      <c r="Q16" s="18">
        <f t="shared" si="8"/>
        <v>587894.7100000001</v>
      </c>
      <c r="R16" s="16">
        <f t="shared" si="8"/>
        <v>460720.22</v>
      </c>
      <c r="S16" s="15">
        <f t="shared" si="8"/>
        <v>714240.59</v>
      </c>
      <c r="T16" s="17">
        <f t="shared" si="8"/>
        <v>1762855.5200000003</v>
      </c>
      <c r="U16" s="443">
        <f t="shared" si="8"/>
        <v>5280677.65</v>
      </c>
      <c r="V16" s="454">
        <f aca="true" t="shared" si="9" ref="V16:AA16">P16/D16</f>
        <v>18.84807740425598</v>
      </c>
      <c r="W16" s="87">
        <f t="shared" si="9"/>
        <v>18.967704603170045</v>
      </c>
      <c r="X16" s="88">
        <f t="shared" si="9"/>
        <v>15.055645602977139</v>
      </c>
      <c r="Y16" s="88">
        <f t="shared" si="9"/>
        <v>24.0509583974392</v>
      </c>
      <c r="Z16" s="88">
        <f t="shared" si="9"/>
        <v>19.30994130523556</v>
      </c>
      <c r="AA16" s="474">
        <f t="shared" si="9"/>
        <v>18.999785524265985</v>
      </c>
      <c r="AB16" s="497">
        <f t="shared" si="7"/>
        <v>544825.79</v>
      </c>
      <c r="AC16" s="4">
        <f>AB17+AB18+AB21</f>
        <v>544825.7899999995</v>
      </c>
    </row>
    <row r="17" spans="2:28" ht="12.75">
      <c r="B17" s="20"/>
      <c r="C17" s="300" t="s">
        <v>70</v>
      </c>
      <c r="D17" s="353">
        <v>152727.75</v>
      </c>
      <c r="E17" s="89">
        <v>26064.73</v>
      </c>
      <c r="F17" s="26">
        <v>26139.06</v>
      </c>
      <c r="G17" s="26">
        <v>25454.11</v>
      </c>
      <c r="H17" s="24">
        <f>G17+F17+E17</f>
        <v>77657.9</v>
      </c>
      <c r="I17" s="339">
        <f>H17+D17</f>
        <v>230385.65</v>
      </c>
      <c r="J17" s="154">
        <v>3045391.57</v>
      </c>
      <c r="K17" s="25">
        <v>600791.95</v>
      </c>
      <c r="L17" s="26">
        <v>602505.39</v>
      </c>
      <c r="M17" s="25">
        <v>586717.17</v>
      </c>
      <c r="N17" s="27">
        <f>M17+L17+K17</f>
        <v>1790014.51</v>
      </c>
      <c r="O17" s="404">
        <f>N17+J17</f>
        <v>4835406.08</v>
      </c>
      <c r="P17" s="420">
        <v>2876548.68</v>
      </c>
      <c r="Q17" s="25">
        <v>494359.9</v>
      </c>
      <c r="R17" s="26">
        <v>393498.94</v>
      </c>
      <c r="S17" s="25">
        <v>612301.45</v>
      </c>
      <c r="T17" s="28">
        <f>S17+R17+Q17</f>
        <v>1500160.29</v>
      </c>
      <c r="U17" s="435">
        <f>T17+P17</f>
        <v>4376708.970000001</v>
      </c>
      <c r="V17" s="455"/>
      <c r="W17" s="29">
        <f>K17/Q17*100</f>
        <v>121.52926440837939</v>
      </c>
      <c r="X17" s="30">
        <f>L17/R17*100</f>
        <v>153.11486989011968</v>
      </c>
      <c r="Y17" s="30">
        <f>M17/S17*100</f>
        <v>95.8216202166433</v>
      </c>
      <c r="Z17" s="30">
        <f>N17/T17*100</f>
        <v>119.32154996583732</v>
      </c>
      <c r="AA17" s="475"/>
      <c r="AB17" s="498">
        <f t="shared" si="7"/>
        <v>458697.1099999994</v>
      </c>
    </row>
    <row r="18" spans="2:28" ht="12.75">
      <c r="B18" s="20"/>
      <c r="C18" s="56" t="s">
        <v>14</v>
      </c>
      <c r="D18" s="351">
        <f aca="true" t="shared" si="10" ref="D18:U18">D19+D20</f>
        <v>33112.03</v>
      </c>
      <c r="E18" s="90">
        <f t="shared" si="10"/>
        <v>4906.06</v>
      </c>
      <c r="F18" s="91">
        <f t="shared" si="10"/>
        <v>4449.7</v>
      </c>
      <c r="G18" s="91">
        <f t="shared" si="10"/>
        <v>4229.15</v>
      </c>
      <c r="H18" s="36">
        <f t="shared" si="10"/>
        <v>13584.91</v>
      </c>
      <c r="I18" s="340">
        <f t="shared" si="10"/>
        <v>46696.94</v>
      </c>
      <c r="J18" s="201">
        <f t="shared" si="10"/>
        <v>660253.84</v>
      </c>
      <c r="K18" s="92">
        <f t="shared" si="10"/>
        <v>113084.70999999999</v>
      </c>
      <c r="L18" s="91">
        <f t="shared" si="10"/>
        <v>102565.62000000001</v>
      </c>
      <c r="M18" s="92">
        <f t="shared" si="10"/>
        <v>97481.94</v>
      </c>
      <c r="N18" s="41">
        <f t="shared" si="10"/>
        <v>313132.27</v>
      </c>
      <c r="O18" s="405">
        <f t="shared" si="10"/>
        <v>973386.11</v>
      </c>
      <c r="P18" s="421">
        <f t="shared" si="10"/>
        <v>625487.3200000001</v>
      </c>
      <c r="Q18" s="92">
        <f t="shared" si="10"/>
        <v>93051.39</v>
      </c>
      <c r="R18" s="91">
        <f t="shared" si="10"/>
        <v>66986.05</v>
      </c>
      <c r="S18" s="92">
        <f t="shared" si="10"/>
        <v>101732.67</v>
      </c>
      <c r="T18" s="93">
        <f t="shared" si="10"/>
        <v>261770.11000000002</v>
      </c>
      <c r="U18" s="436">
        <f t="shared" si="10"/>
        <v>887257.4299999999</v>
      </c>
      <c r="V18" s="456"/>
      <c r="W18" s="29"/>
      <c r="X18" s="30"/>
      <c r="Y18" s="30"/>
      <c r="Z18" s="94"/>
      <c r="AA18" s="475"/>
      <c r="AB18" s="499">
        <f t="shared" si="7"/>
        <v>86128.68000000005</v>
      </c>
    </row>
    <row r="19" spans="2:28" ht="12.75">
      <c r="B19" s="20"/>
      <c r="C19" s="520" t="s">
        <v>87</v>
      </c>
      <c r="D19" s="360">
        <v>16379.62</v>
      </c>
      <c r="E19" s="63">
        <v>3371.63</v>
      </c>
      <c r="F19" s="60">
        <v>3135.47</v>
      </c>
      <c r="G19" s="60">
        <v>2534.72</v>
      </c>
      <c r="H19" s="73">
        <f>G19+F19+E19</f>
        <v>9041.82</v>
      </c>
      <c r="I19" s="344">
        <f>H19+D19</f>
        <v>25421.440000000002</v>
      </c>
      <c r="J19" s="160">
        <v>326609.6</v>
      </c>
      <c r="K19" s="61">
        <v>77716.08</v>
      </c>
      <c r="L19" s="60">
        <v>72272.6</v>
      </c>
      <c r="M19" s="61">
        <v>58425.32</v>
      </c>
      <c r="N19" s="95">
        <f aca="true" t="shared" si="11" ref="N19:N27">M19+L19+K19</f>
        <v>208414</v>
      </c>
      <c r="O19" s="401">
        <f>N19+J19</f>
        <v>535023.6</v>
      </c>
      <c r="P19" s="422">
        <v>308650.02</v>
      </c>
      <c r="Q19" s="61">
        <v>63948.43</v>
      </c>
      <c r="R19" s="60">
        <v>47201.55</v>
      </c>
      <c r="S19" s="61">
        <v>60972.97</v>
      </c>
      <c r="T19" s="62">
        <f aca="true" t="shared" si="12" ref="T19:T26">S19+R19+Q19</f>
        <v>172122.95</v>
      </c>
      <c r="U19" s="442">
        <f>T19+P19</f>
        <v>480772.97000000003</v>
      </c>
      <c r="V19" s="458"/>
      <c r="W19" s="42"/>
      <c r="X19" s="43"/>
      <c r="Y19" s="43"/>
      <c r="Z19" s="96"/>
      <c r="AA19" s="478"/>
      <c r="AB19" s="500">
        <f t="shared" si="7"/>
        <v>54250.62999999995</v>
      </c>
    </row>
    <row r="20" spans="2:28" ht="12.75">
      <c r="B20" s="20"/>
      <c r="C20" s="520" t="s">
        <v>91</v>
      </c>
      <c r="D20" s="360">
        <v>16732.41</v>
      </c>
      <c r="E20" s="63">
        <v>1534.43</v>
      </c>
      <c r="F20" s="60">
        <v>1314.23</v>
      </c>
      <c r="G20" s="60">
        <v>1694.43</v>
      </c>
      <c r="H20" s="73">
        <f>G20+F20+E20</f>
        <v>4543.09</v>
      </c>
      <c r="I20" s="344">
        <f>D20+H20</f>
        <v>21275.5</v>
      </c>
      <c r="J20" s="160">
        <v>333644.24</v>
      </c>
      <c r="K20" s="61">
        <v>35368.63</v>
      </c>
      <c r="L20" s="60">
        <v>30293.02</v>
      </c>
      <c r="M20" s="61">
        <v>39056.62</v>
      </c>
      <c r="N20" s="95">
        <f t="shared" si="11"/>
        <v>104718.26999999999</v>
      </c>
      <c r="O20" s="395">
        <f>N20+J20</f>
        <v>438362.51</v>
      </c>
      <c r="P20" s="416">
        <v>316837.3</v>
      </c>
      <c r="Q20" s="61">
        <v>29102.96</v>
      </c>
      <c r="R20" s="60">
        <v>19784.5</v>
      </c>
      <c r="S20" s="61">
        <v>40759.7</v>
      </c>
      <c r="T20" s="62">
        <f t="shared" si="12"/>
        <v>89647.16</v>
      </c>
      <c r="U20" s="442">
        <f>P20+T20</f>
        <v>406484.45999999996</v>
      </c>
      <c r="V20" s="458"/>
      <c r="W20" s="42"/>
      <c r="X20" s="43"/>
      <c r="Y20" s="43"/>
      <c r="Z20" s="96"/>
      <c r="AA20" s="478"/>
      <c r="AB20" s="500">
        <f t="shared" si="7"/>
        <v>31878.050000000047</v>
      </c>
    </row>
    <row r="21" spans="2:28" ht="13.5" thickBot="1">
      <c r="B21" s="97"/>
      <c r="C21" s="98" t="s">
        <v>15</v>
      </c>
      <c r="D21" s="361">
        <v>801.12</v>
      </c>
      <c r="E21" s="78">
        <v>23.72</v>
      </c>
      <c r="F21" s="99">
        <v>12.4</v>
      </c>
      <c r="G21" s="99">
        <v>13.71</v>
      </c>
      <c r="H21" s="335">
        <f>G21+F21+E21</f>
        <v>49.83</v>
      </c>
      <c r="I21" s="341">
        <f>H21+D21</f>
        <v>850.95</v>
      </c>
      <c r="J21" s="164">
        <v>15786.13</v>
      </c>
      <c r="K21" s="101">
        <v>483.42</v>
      </c>
      <c r="L21" s="102">
        <v>235.23</v>
      </c>
      <c r="M21" s="101">
        <v>206.47</v>
      </c>
      <c r="N21" s="103">
        <f t="shared" si="11"/>
        <v>925.12</v>
      </c>
      <c r="O21" s="406">
        <f>N21+J21</f>
        <v>16711.25</v>
      </c>
      <c r="P21" s="423">
        <f>J21</f>
        <v>15786.13</v>
      </c>
      <c r="Q21" s="101">
        <f>K21</f>
        <v>483.42</v>
      </c>
      <c r="R21" s="102">
        <f>L21</f>
        <v>235.23</v>
      </c>
      <c r="S21" s="101">
        <f>M21</f>
        <v>206.47</v>
      </c>
      <c r="T21" s="103">
        <f t="shared" si="12"/>
        <v>925.12</v>
      </c>
      <c r="U21" s="444">
        <f>T21+P21</f>
        <v>16711.25</v>
      </c>
      <c r="V21" s="463"/>
      <c r="W21" s="104"/>
      <c r="X21" s="105"/>
      <c r="Y21" s="105"/>
      <c r="Z21" s="106"/>
      <c r="AA21" s="480"/>
      <c r="AB21" s="501">
        <f t="shared" si="7"/>
        <v>0</v>
      </c>
    </row>
    <row r="22" spans="2:29" ht="12.75">
      <c r="B22" s="32">
        <v>3</v>
      </c>
      <c r="C22" s="107" t="s">
        <v>16</v>
      </c>
      <c r="D22" s="362">
        <f>D23+D26</f>
        <v>5203</v>
      </c>
      <c r="E22" s="552">
        <f>E23+E26</f>
        <v>466</v>
      </c>
      <c r="F22" s="553">
        <f>F23+F26</f>
        <v>541</v>
      </c>
      <c r="G22" s="553">
        <f>G23+G26</f>
        <v>687</v>
      </c>
      <c r="H22" s="554">
        <f>E22+F22+G22</f>
        <v>1694</v>
      </c>
      <c r="I22" s="557">
        <f>H22+D22</f>
        <v>6897</v>
      </c>
      <c r="J22" s="108">
        <f>J23+J24+J25+J26</f>
        <v>449951.73</v>
      </c>
      <c r="K22" s="109">
        <f>K23+K26+K27+K25+K24</f>
        <v>40520</v>
      </c>
      <c r="L22" s="110">
        <f>L23+L24+L25+L26</f>
        <v>46245</v>
      </c>
      <c r="M22" s="109">
        <f>M23+M24+M25+M26+M27+M28</f>
        <v>160408.38</v>
      </c>
      <c r="N22" s="111">
        <f>M22+L22+K22</f>
        <v>247173.38</v>
      </c>
      <c r="O22" s="407">
        <f>O23+O24+O25+O26+O27+O28</f>
        <v>697125.11</v>
      </c>
      <c r="P22" s="424">
        <f>P23+P25+P26+P27</f>
        <v>1338121.5899999999</v>
      </c>
      <c r="Q22" s="112">
        <f>Q23+Q26</f>
        <v>131034.23</v>
      </c>
      <c r="R22" s="110">
        <f>R23+R26</f>
        <v>123174.95</v>
      </c>
      <c r="S22" s="113">
        <f>S23+S26</f>
        <v>52574.34</v>
      </c>
      <c r="T22" s="111">
        <f t="shared" si="12"/>
        <v>306783.51999999996</v>
      </c>
      <c r="U22" s="434">
        <f>U23+U25+U26+U27</f>
        <v>1644905.1099999999</v>
      </c>
      <c r="V22" s="454">
        <f aca="true" t="shared" si="13" ref="V22:AA22">P22/D22</f>
        <v>257.1827003651739</v>
      </c>
      <c r="W22" s="451">
        <f t="shared" si="13"/>
        <v>281.18933476394847</v>
      </c>
      <c r="X22" s="114">
        <f t="shared" si="13"/>
        <v>227.6801293900185</v>
      </c>
      <c r="Y22" s="114">
        <f t="shared" si="13"/>
        <v>76.52742358078602</v>
      </c>
      <c r="Z22" s="114">
        <f t="shared" si="13"/>
        <v>181.10007083825263</v>
      </c>
      <c r="AA22" s="474">
        <f t="shared" si="13"/>
        <v>238.49573872698272</v>
      </c>
      <c r="AB22" s="496">
        <f t="shared" si="7"/>
        <v>-947779.9999999999</v>
      </c>
      <c r="AC22" s="527">
        <f>AB23+AB24+AB25+AB26+AB27+AB28</f>
        <v>-947780</v>
      </c>
    </row>
    <row r="23" spans="2:29" ht="12.75">
      <c r="B23" s="20"/>
      <c r="C23" s="116" t="s">
        <v>17</v>
      </c>
      <c r="D23" s="551">
        <v>4312</v>
      </c>
      <c r="E23" s="117">
        <v>311</v>
      </c>
      <c r="F23" s="118">
        <v>510</v>
      </c>
      <c r="G23" s="118">
        <v>687</v>
      </c>
      <c r="H23" s="336">
        <f>G23+F23+E23</f>
        <v>1508</v>
      </c>
      <c r="I23" s="345">
        <f>H23+D23</f>
        <v>5820</v>
      </c>
      <c r="J23" s="154">
        <v>335775</v>
      </c>
      <c r="K23" s="119">
        <v>27140</v>
      </c>
      <c r="L23" s="120">
        <v>43475</v>
      </c>
      <c r="M23" s="121">
        <v>59415</v>
      </c>
      <c r="N23" s="122">
        <f t="shared" si="11"/>
        <v>130030</v>
      </c>
      <c r="O23" s="399">
        <f>N23+J23</f>
        <v>465805</v>
      </c>
      <c r="P23" s="413">
        <v>1206272.73</v>
      </c>
      <c r="Q23" s="123">
        <v>111311.93</v>
      </c>
      <c r="R23" s="120">
        <v>115388.67</v>
      </c>
      <c r="S23" s="121">
        <v>41177.1</v>
      </c>
      <c r="T23" s="28">
        <f t="shared" si="12"/>
        <v>267877.69999999995</v>
      </c>
      <c r="U23" s="435">
        <f>T23+P23</f>
        <v>1474150.43</v>
      </c>
      <c r="V23" s="455"/>
      <c r="W23" s="124"/>
      <c r="X23" s="125"/>
      <c r="Y23" s="125"/>
      <c r="Z23" s="125"/>
      <c r="AA23" s="481"/>
      <c r="AB23" s="45">
        <f t="shared" si="7"/>
        <v>-1008345.4299999999</v>
      </c>
      <c r="AC23" s="527">
        <f>AB23+AB24+AB25</f>
        <v>-966590.32</v>
      </c>
    </row>
    <row r="24" spans="2:29" ht="12.75">
      <c r="B24" s="20"/>
      <c r="C24" s="116" t="s">
        <v>64</v>
      </c>
      <c r="D24" s="551"/>
      <c r="E24" s="117"/>
      <c r="F24" s="118"/>
      <c r="G24" s="118"/>
      <c r="H24" s="336"/>
      <c r="I24" s="345"/>
      <c r="J24" s="154">
        <v>6242</v>
      </c>
      <c r="K24" s="544"/>
      <c r="L24" s="545"/>
      <c r="M24" s="121"/>
      <c r="N24" s="122">
        <f>M24+L24+K24</f>
        <v>0</v>
      </c>
      <c r="O24" s="399">
        <f>N24+J24</f>
        <v>6242</v>
      </c>
      <c r="P24" s="413"/>
      <c r="Q24" s="123"/>
      <c r="R24" s="120"/>
      <c r="S24" s="121"/>
      <c r="T24" s="28"/>
      <c r="U24" s="435"/>
      <c r="V24" s="455"/>
      <c r="W24" s="124"/>
      <c r="X24" s="125"/>
      <c r="Y24" s="125"/>
      <c r="Z24" s="125"/>
      <c r="AA24" s="481"/>
      <c r="AB24" s="45">
        <f t="shared" si="7"/>
        <v>6242</v>
      </c>
      <c r="AC24" s="115"/>
    </row>
    <row r="25" spans="2:29" ht="12.75">
      <c r="B25" s="20"/>
      <c r="C25" s="116" t="s">
        <v>51</v>
      </c>
      <c r="D25" s="551"/>
      <c r="E25" s="117"/>
      <c r="F25" s="118"/>
      <c r="G25" s="120"/>
      <c r="H25" s="336"/>
      <c r="I25" s="345"/>
      <c r="J25" s="201">
        <v>34519.73</v>
      </c>
      <c r="K25" s="320"/>
      <c r="L25" s="321"/>
      <c r="M25" s="322">
        <v>993.38</v>
      </c>
      <c r="N25" s="323">
        <f>M25+L25+K25</f>
        <v>993.38</v>
      </c>
      <c r="O25" s="400">
        <f>J25+N25</f>
        <v>35513.11</v>
      </c>
      <c r="P25" s="414"/>
      <c r="Q25" s="123"/>
      <c r="R25" s="120"/>
      <c r="S25" s="121"/>
      <c r="T25" s="28"/>
      <c r="U25" s="435"/>
      <c r="V25" s="455"/>
      <c r="W25" s="124"/>
      <c r="X25" s="125"/>
      <c r="Y25" s="125"/>
      <c r="Z25" s="125"/>
      <c r="AA25" s="481"/>
      <c r="AB25" s="45">
        <f t="shared" si="7"/>
        <v>35513.11</v>
      </c>
      <c r="AC25" s="115"/>
    </row>
    <row r="26" spans="2:29" ht="12.75">
      <c r="B26" s="20"/>
      <c r="C26" s="116" t="s">
        <v>18</v>
      </c>
      <c r="D26" s="551">
        <v>891</v>
      </c>
      <c r="E26" s="117">
        <v>155</v>
      </c>
      <c r="F26" s="118">
        <v>31</v>
      </c>
      <c r="G26" s="118">
        <v>0</v>
      </c>
      <c r="H26" s="336">
        <f>G26+F26+E26</f>
        <v>186</v>
      </c>
      <c r="I26" s="345">
        <f>H26+D26</f>
        <v>1077</v>
      </c>
      <c r="J26" s="154">
        <v>73415</v>
      </c>
      <c r="K26" s="119">
        <v>13380</v>
      </c>
      <c r="L26" s="120">
        <v>2770</v>
      </c>
      <c r="M26" s="121">
        <v>0</v>
      </c>
      <c r="N26" s="122">
        <f t="shared" si="11"/>
        <v>16150</v>
      </c>
      <c r="O26" s="399">
        <f>N26+J26</f>
        <v>89565</v>
      </c>
      <c r="P26" s="413">
        <v>131848.86</v>
      </c>
      <c r="Q26" s="123">
        <v>19722.3</v>
      </c>
      <c r="R26" s="120">
        <v>7786.28</v>
      </c>
      <c r="S26" s="121">
        <v>11397.24</v>
      </c>
      <c r="T26" s="28">
        <f t="shared" si="12"/>
        <v>38905.82</v>
      </c>
      <c r="U26" s="435">
        <f>T26+P26</f>
        <v>170754.68</v>
      </c>
      <c r="V26" s="455"/>
      <c r="W26" s="452"/>
      <c r="X26" s="125"/>
      <c r="Y26" s="125"/>
      <c r="Z26" s="125"/>
      <c r="AA26" s="481"/>
      <c r="AB26" s="45">
        <f t="shared" si="7"/>
        <v>-81189.68</v>
      </c>
      <c r="AC26" s="115"/>
    </row>
    <row r="27" spans="2:29" ht="12.75">
      <c r="B27" s="65"/>
      <c r="C27" s="126" t="s">
        <v>19</v>
      </c>
      <c r="D27" s="363"/>
      <c r="E27" s="127"/>
      <c r="F27" s="128"/>
      <c r="G27" s="592" t="s">
        <v>103</v>
      </c>
      <c r="H27" s="337"/>
      <c r="I27" s="347"/>
      <c r="J27" s="393"/>
      <c r="K27" s="129"/>
      <c r="L27" s="307"/>
      <c r="M27" s="305">
        <v>100000</v>
      </c>
      <c r="N27" s="306">
        <f t="shared" si="11"/>
        <v>100000</v>
      </c>
      <c r="O27" s="397">
        <f>J27+N27</f>
        <v>100000</v>
      </c>
      <c r="P27" s="415"/>
      <c r="Q27" s="112"/>
      <c r="R27" s="110"/>
      <c r="S27" s="113"/>
      <c r="T27" s="131"/>
      <c r="U27" s="434"/>
      <c r="V27" s="464"/>
      <c r="W27" s="453"/>
      <c r="X27" s="130"/>
      <c r="Y27" s="130"/>
      <c r="Z27" s="130"/>
      <c r="AA27" s="482"/>
      <c r="AB27" s="45">
        <f t="shared" si="7"/>
        <v>100000</v>
      </c>
      <c r="AC27" s="115"/>
    </row>
    <row r="28" spans="2:29" ht="13.5" thickBot="1">
      <c r="B28" s="132"/>
      <c r="C28" s="133" t="s">
        <v>56</v>
      </c>
      <c r="D28" s="324"/>
      <c r="E28" s="134"/>
      <c r="F28" s="135"/>
      <c r="G28" s="135"/>
      <c r="H28" s="346"/>
      <c r="I28" s="348"/>
      <c r="J28" s="136"/>
      <c r="K28" s="137"/>
      <c r="L28" s="503"/>
      <c r="M28" s="139"/>
      <c r="N28" s="140">
        <f>M28+L28</f>
        <v>0</v>
      </c>
      <c r="O28" s="504">
        <f>N28+J28</f>
        <v>0</v>
      </c>
      <c r="P28" s="425"/>
      <c r="Q28" s="141"/>
      <c r="R28" s="142"/>
      <c r="S28" s="143"/>
      <c r="T28" s="144"/>
      <c r="U28" s="445"/>
      <c r="V28" s="465"/>
      <c r="W28" s="145"/>
      <c r="X28" s="138"/>
      <c r="Y28" s="138"/>
      <c r="Z28" s="138"/>
      <c r="AA28" s="483"/>
      <c r="AB28" s="45">
        <f t="shared" si="7"/>
        <v>0</v>
      </c>
      <c r="AC28" s="115"/>
    </row>
    <row r="29" spans="2:29" ht="12.75">
      <c r="B29" s="32">
        <v>4</v>
      </c>
      <c r="C29" s="146" t="s">
        <v>50</v>
      </c>
      <c r="D29" s="364">
        <f aca="true" t="shared" si="14" ref="D29:S29">D30+D31+D34</f>
        <v>1461.58</v>
      </c>
      <c r="E29" s="147">
        <f t="shared" si="14"/>
        <v>0.7</v>
      </c>
      <c r="F29" s="148">
        <f t="shared" si="14"/>
        <v>0</v>
      </c>
      <c r="G29" s="314">
        <f t="shared" si="14"/>
        <v>0</v>
      </c>
      <c r="H29" s="315">
        <f t="shared" si="14"/>
        <v>0.7</v>
      </c>
      <c r="I29" s="329">
        <f t="shared" si="14"/>
        <v>1462.28</v>
      </c>
      <c r="J29" s="149">
        <f t="shared" si="14"/>
        <v>309936.98000000004</v>
      </c>
      <c r="K29" s="18">
        <f t="shared" si="14"/>
        <v>0</v>
      </c>
      <c r="L29" s="150">
        <f t="shared" si="14"/>
        <v>-179.64</v>
      </c>
      <c r="M29" s="18">
        <f t="shared" si="14"/>
        <v>0</v>
      </c>
      <c r="N29" s="51">
        <f t="shared" si="14"/>
        <v>-179.64</v>
      </c>
      <c r="O29" s="397">
        <f t="shared" si="14"/>
        <v>309757.34</v>
      </c>
      <c r="P29" s="415">
        <f t="shared" si="14"/>
        <v>489482.51000000007</v>
      </c>
      <c r="Q29" s="18">
        <f t="shared" si="14"/>
        <v>22902.75</v>
      </c>
      <c r="R29" s="150">
        <f t="shared" si="14"/>
        <v>23294.15</v>
      </c>
      <c r="S29" s="18">
        <f t="shared" si="14"/>
        <v>1508.69</v>
      </c>
      <c r="T29" s="51">
        <f>S29+R29+Q29</f>
        <v>47705.59</v>
      </c>
      <c r="U29" s="441">
        <f>U30+U31+U34</f>
        <v>537188.1</v>
      </c>
      <c r="V29" s="454">
        <f aca="true" t="shared" si="15" ref="V29:AA29">P29/D29</f>
        <v>334.8995675912369</v>
      </c>
      <c r="W29" s="1">
        <f t="shared" si="15"/>
        <v>32718.214285714286</v>
      </c>
      <c r="X29" s="151" t="e">
        <f t="shared" si="15"/>
        <v>#DIV/0!</v>
      </c>
      <c r="Y29" s="151" t="e">
        <f t="shared" si="15"/>
        <v>#DIV/0!</v>
      </c>
      <c r="Z29" s="151">
        <f t="shared" si="15"/>
        <v>68150.84285714285</v>
      </c>
      <c r="AA29" s="474">
        <f t="shared" si="15"/>
        <v>367.3633640616024</v>
      </c>
      <c r="AB29" s="497">
        <f t="shared" si="7"/>
        <v>-227430.75999999995</v>
      </c>
      <c r="AC29" s="4">
        <f>AB30+AB31+AB34</f>
        <v>-227430.76000000007</v>
      </c>
    </row>
    <row r="30" spans="2:28" ht="12.75">
      <c r="B30" s="20"/>
      <c r="C30" s="301" t="s">
        <v>60</v>
      </c>
      <c r="D30" s="353">
        <v>1010.12</v>
      </c>
      <c r="E30" s="89">
        <v>0</v>
      </c>
      <c r="F30" s="26">
        <v>0</v>
      </c>
      <c r="G30" s="26">
        <v>0</v>
      </c>
      <c r="H30" s="153">
        <f>G30+F30+E30</f>
        <v>0</v>
      </c>
      <c r="I30" s="153">
        <f>H30+D30</f>
        <v>1010.12</v>
      </c>
      <c r="J30" s="154">
        <v>214044.44</v>
      </c>
      <c r="K30" s="25">
        <v>0</v>
      </c>
      <c r="L30" s="26">
        <v>-179.64</v>
      </c>
      <c r="M30" s="25">
        <v>0</v>
      </c>
      <c r="N30" s="28">
        <f>M30+L30+K30</f>
        <v>-179.64</v>
      </c>
      <c r="O30" s="399">
        <f>N30+J30</f>
        <v>213864.8</v>
      </c>
      <c r="P30" s="413">
        <v>211814.1</v>
      </c>
      <c r="Q30" s="155">
        <v>0</v>
      </c>
      <c r="R30" s="26">
        <v>0</v>
      </c>
      <c r="S30" s="25">
        <v>0</v>
      </c>
      <c r="T30" s="28">
        <f>S30+R30+Q30</f>
        <v>0</v>
      </c>
      <c r="U30" s="435">
        <f>T30+P30</f>
        <v>211814.1</v>
      </c>
      <c r="V30" s="455"/>
      <c r="W30" s="29" t="e">
        <f>K30/Q30*100</f>
        <v>#DIV/0!</v>
      </c>
      <c r="X30" s="30" t="e">
        <f>L30/R30*100</f>
        <v>#DIV/0!</v>
      </c>
      <c r="Y30" s="30" t="e">
        <f>M30/S30*100</f>
        <v>#DIV/0!</v>
      </c>
      <c r="Z30" s="30" t="e">
        <f>N30/T30*100</f>
        <v>#DIV/0!</v>
      </c>
      <c r="AA30" s="475"/>
      <c r="AB30" s="498">
        <f t="shared" si="7"/>
        <v>2050.6999999999825</v>
      </c>
    </row>
    <row r="31" spans="2:28" ht="12.75">
      <c r="B31" s="20"/>
      <c r="C31" s="156" t="s">
        <v>14</v>
      </c>
      <c r="D31" s="351">
        <f aca="true" t="shared" si="16" ref="D31:U31">D32+D33</f>
        <v>444.5</v>
      </c>
      <c r="E31" s="90">
        <f t="shared" si="16"/>
        <v>0</v>
      </c>
      <c r="F31" s="91">
        <f t="shared" si="16"/>
        <v>0</v>
      </c>
      <c r="G31" s="316">
        <f t="shared" si="16"/>
        <v>0</v>
      </c>
      <c r="H31" s="317">
        <f t="shared" si="16"/>
        <v>0</v>
      </c>
      <c r="I31" s="317">
        <f t="shared" si="16"/>
        <v>444.5</v>
      </c>
      <c r="J31" s="154">
        <f t="shared" si="16"/>
        <v>94189.57999999999</v>
      </c>
      <c r="K31" s="92">
        <f t="shared" si="16"/>
        <v>0</v>
      </c>
      <c r="L31" s="91">
        <f t="shared" si="16"/>
        <v>0</v>
      </c>
      <c r="M31" s="92">
        <f t="shared" si="16"/>
        <v>0</v>
      </c>
      <c r="N31" s="41">
        <f t="shared" si="16"/>
        <v>0</v>
      </c>
      <c r="O31" s="400">
        <f t="shared" si="16"/>
        <v>94189.57999999999</v>
      </c>
      <c r="P31" s="414">
        <f t="shared" si="16"/>
        <v>275965.45</v>
      </c>
      <c r="Q31" s="157">
        <f t="shared" si="16"/>
        <v>22902.75</v>
      </c>
      <c r="R31" s="91">
        <f t="shared" si="16"/>
        <v>23294.15</v>
      </c>
      <c r="S31" s="92">
        <f t="shared" si="16"/>
        <v>1508.69</v>
      </c>
      <c r="T31" s="41">
        <f t="shared" si="16"/>
        <v>47705.59</v>
      </c>
      <c r="U31" s="436">
        <f t="shared" si="16"/>
        <v>323671.04000000004</v>
      </c>
      <c r="V31" s="456"/>
      <c r="W31" s="29"/>
      <c r="X31" s="30"/>
      <c r="Y31" s="30"/>
      <c r="Z31" s="94"/>
      <c r="AA31" s="475"/>
      <c r="AB31" s="499">
        <f t="shared" si="7"/>
        <v>-229481.46000000005</v>
      </c>
    </row>
    <row r="32" spans="2:28" ht="12.75">
      <c r="B32" s="20"/>
      <c r="C32" s="513" t="s">
        <v>92</v>
      </c>
      <c r="D32" s="360">
        <v>189.79</v>
      </c>
      <c r="E32" s="63">
        <v>0</v>
      </c>
      <c r="F32" s="60">
        <v>0</v>
      </c>
      <c r="G32" s="590">
        <v>0</v>
      </c>
      <c r="H32" s="159">
        <f>G32+F32+E32</f>
        <v>0</v>
      </c>
      <c r="I32" s="159">
        <f>H32+D32</f>
        <v>189.79</v>
      </c>
      <c r="J32" s="160">
        <v>40216.52</v>
      </c>
      <c r="K32" s="61">
        <v>0</v>
      </c>
      <c r="L32" s="60">
        <v>0</v>
      </c>
      <c r="M32" s="61">
        <v>0</v>
      </c>
      <c r="N32" s="62">
        <f>M32+L32+K32</f>
        <v>0</v>
      </c>
      <c r="O32" s="395">
        <f>N32+J32</f>
        <v>40216.52</v>
      </c>
      <c r="P32" s="416">
        <v>113893.75</v>
      </c>
      <c r="Q32" s="59">
        <v>9778.88</v>
      </c>
      <c r="R32" s="60">
        <v>9946</v>
      </c>
      <c r="S32" s="61">
        <v>644.17</v>
      </c>
      <c r="T32" s="62">
        <f>S32+R32+Q32</f>
        <v>20369.05</v>
      </c>
      <c r="U32" s="442">
        <f>T32+P32</f>
        <v>134262.8</v>
      </c>
      <c r="V32" s="458"/>
      <c r="W32" s="42"/>
      <c r="X32" s="43"/>
      <c r="Y32" s="43"/>
      <c r="Z32" s="96"/>
      <c r="AA32" s="478"/>
      <c r="AB32" s="500">
        <f t="shared" si="7"/>
        <v>-94046.28</v>
      </c>
    </row>
    <row r="33" spans="2:28" ht="12.75">
      <c r="B33" s="20"/>
      <c r="C33" s="513" t="s">
        <v>93</v>
      </c>
      <c r="D33" s="360">
        <v>254.71</v>
      </c>
      <c r="E33" s="63">
        <v>0</v>
      </c>
      <c r="F33" s="60">
        <v>0</v>
      </c>
      <c r="G33" s="590">
        <v>0</v>
      </c>
      <c r="H33" s="187">
        <f>G33+F33+E33</f>
        <v>0</v>
      </c>
      <c r="I33" s="187">
        <f>D33+H33</f>
        <v>254.71</v>
      </c>
      <c r="J33" s="160">
        <v>53973.06</v>
      </c>
      <c r="K33" s="61">
        <v>0</v>
      </c>
      <c r="L33" s="60">
        <v>0</v>
      </c>
      <c r="M33" s="61">
        <v>0</v>
      </c>
      <c r="N33" s="62">
        <f>M33+L33+K33</f>
        <v>0</v>
      </c>
      <c r="O33" s="395">
        <f>J33+N33</f>
        <v>53973.06</v>
      </c>
      <c r="P33" s="416">
        <v>162071.7</v>
      </c>
      <c r="Q33" s="59">
        <v>13123.87</v>
      </c>
      <c r="R33" s="60">
        <v>13348.15</v>
      </c>
      <c r="S33" s="61">
        <v>864.52</v>
      </c>
      <c r="T33" s="62">
        <f>S33+R33+Q33</f>
        <v>27336.54</v>
      </c>
      <c r="U33" s="442">
        <f>P33+T33</f>
        <v>189408.24000000002</v>
      </c>
      <c r="V33" s="458"/>
      <c r="W33" s="42"/>
      <c r="X33" s="43"/>
      <c r="Y33" s="42"/>
      <c r="Z33" s="44"/>
      <c r="AA33" s="478"/>
      <c r="AB33" s="500">
        <f t="shared" si="7"/>
        <v>-135435.18000000002</v>
      </c>
    </row>
    <row r="34" spans="2:28" ht="13.5" thickBot="1">
      <c r="B34" s="97"/>
      <c r="C34" s="161" t="s">
        <v>15</v>
      </c>
      <c r="D34" s="361">
        <v>6.96</v>
      </c>
      <c r="E34" s="162">
        <v>0.7</v>
      </c>
      <c r="F34" s="102">
        <v>0</v>
      </c>
      <c r="G34" s="591">
        <v>0</v>
      </c>
      <c r="H34" s="318">
        <f>G34+F34+E34</f>
        <v>0.7</v>
      </c>
      <c r="I34" s="328">
        <f>H34+D34</f>
        <v>7.66</v>
      </c>
      <c r="J34" s="164">
        <v>1702.96</v>
      </c>
      <c r="K34" s="101"/>
      <c r="L34" s="102"/>
      <c r="M34" s="165"/>
      <c r="N34" s="166">
        <f>M34+L34+K34</f>
        <v>0</v>
      </c>
      <c r="O34" s="406">
        <f>J34+N34</f>
        <v>1702.96</v>
      </c>
      <c r="P34" s="423">
        <f>J34</f>
        <v>1702.96</v>
      </c>
      <c r="Q34" s="502">
        <f>K34</f>
        <v>0</v>
      </c>
      <c r="R34" s="102">
        <f>L34</f>
        <v>0</v>
      </c>
      <c r="S34" s="165">
        <f>M34</f>
        <v>0</v>
      </c>
      <c r="T34" s="166">
        <f>S34+R34+Q34</f>
        <v>0</v>
      </c>
      <c r="U34" s="444">
        <f>P34+T34</f>
        <v>1702.96</v>
      </c>
      <c r="V34" s="463"/>
      <c r="W34" s="104"/>
      <c r="X34" s="105"/>
      <c r="Y34" s="104"/>
      <c r="Z34" s="167"/>
      <c r="AA34" s="480"/>
      <c r="AB34" s="501">
        <f t="shared" si="7"/>
        <v>0</v>
      </c>
    </row>
    <row r="35" spans="2:29" ht="12.75">
      <c r="B35" s="32">
        <v>4</v>
      </c>
      <c r="C35" s="146" t="s">
        <v>49</v>
      </c>
      <c r="D35" s="364">
        <f aca="true" t="shared" si="17" ref="D35:S35">D36+D37+D40</f>
        <v>12719.12</v>
      </c>
      <c r="E35" s="147">
        <f t="shared" si="17"/>
        <v>2715.7</v>
      </c>
      <c r="F35" s="148">
        <f t="shared" si="17"/>
        <v>4000.5</v>
      </c>
      <c r="G35" s="314">
        <f t="shared" si="17"/>
        <v>3433.95</v>
      </c>
      <c r="H35" s="365">
        <f t="shared" si="17"/>
        <v>10150.15</v>
      </c>
      <c r="I35" s="368">
        <f t="shared" si="17"/>
        <v>22869.27</v>
      </c>
      <c r="J35" s="149">
        <f t="shared" si="17"/>
        <v>730638.72</v>
      </c>
      <c r="K35" s="18">
        <f t="shared" si="17"/>
        <v>155974.38</v>
      </c>
      <c r="L35" s="150">
        <f t="shared" si="17"/>
        <v>229675.23</v>
      </c>
      <c r="M35" s="18">
        <f t="shared" si="17"/>
        <v>197172.69</v>
      </c>
      <c r="N35" s="51">
        <f t="shared" si="17"/>
        <v>582822.2999999999</v>
      </c>
      <c r="O35" s="397">
        <f t="shared" si="17"/>
        <v>1313461.02</v>
      </c>
      <c r="P35" s="415">
        <f t="shared" si="17"/>
        <v>544860.24</v>
      </c>
      <c r="Q35" s="18">
        <f t="shared" si="17"/>
        <v>49111.52</v>
      </c>
      <c r="R35" s="150">
        <f t="shared" si="17"/>
        <v>6513.700000000001</v>
      </c>
      <c r="S35" s="18">
        <f t="shared" si="17"/>
        <v>20234.75</v>
      </c>
      <c r="T35" s="51">
        <f>S35+R35+Q35</f>
        <v>75859.97</v>
      </c>
      <c r="U35" s="441">
        <f>U36+U37+U40</f>
        <v>620720.21</v>
      </c>
      <c r="V35" s="454">
        <f aca="true" t="shared" si="18" ref="V35:AA35">P35/D35</f>
        <v>42.837888155784356</v>
      </c>
      <c r="W35" s="1">
        <f t="shared" si="18"/>
        <v>18.0842950252237</v>
      </c>
      <c r="X35" s="151">
        <f t="shared" si="18"/>
        <v>1.6282214723159607</v>
      </c>
      <c r="Y35" s="151">
        <f t="shared" si="18"/>
        <v>5.892558132762562</v>
      </c>
      <c r="Z35" s="151">
        <f t="shared" si="18"/>
        <v>7.473778220026305</v>
      </c>
      <c r="AA35" s="474">
        <f t="shared" si="18"/>
        <v>27.14210860250458</v>
      </c>
      <c r="AB35" s="51">
        <f t="shared" si="7"/>
        <v>692740.81</v>
      </c>
      <c r="AC35" s="4">
        <f>AB36+AB38+AB39</f>
        <v>692740.8099999999</v>
      </c>
    </row>
    <row r="36" spans="2:28" ht="12.75">
      <c r="B36" s="20"/>
      <c r="C36" s="301" t="s">
        <v>61</v>
      </c>
      <c r="D36" s="375">
        <v>1010.12</v>
      </c>
      <c r="E36" s="89">
        <v>0</v>
      </c>
      <c r="F36" s="26">
        <v>0</v>
      </c>
      <c r="G36" s="26">
        <v>0</v>
      </c>
      <c r="H36" s="24">
        <f>G36+F36+E36</f>
        <v>0</v>
      </c>
      <c r="I36" s="339">
        <f>H36+D36</f>
        <v>1010.12</v>
      </c>
      <c r="J36" s="154">
        <v>58011.19</v>
      </c>
      <c r="K36" s="25">
        <v>0</v>
      </c>
      <c r="L36" s="26">
        <v>0</v>
      </c>
      <c r="M36" s="25">
        <v>0</v>
      </c>
      <c r="N36" s="28">
        <f>M36+L36+K36</f>
        <v>0</v>
      </c>
      <c r="O36" s="399">
        <f>N36+J36</f>
        <v>58011.19</v>
      </c>
      <c r="P36" s="413">
        <v>68615.39</v>
      </c>
      <c r="Q36" s="155">
        <v>0</v>
      </c>
      <c r="R36" s="26">
        <v>0</v>
      </c>
      <c r="S36" s="25">
        <v>0</v>
      </c>
      <c r="T36" s="28">
        <f>S36+R36+Q36</f>
        <v>0</v>
      </c>
      <c r="U36" s="435">
        <f>T36+P36</f>
        <v>68615.39</v>
      </c>
      <c r="V36" s="455"/>
      <c r="W36" s="29" t="e">
        <f>K36/Q36*100</f>
        <v>#DIV/0!</v>
      </c>
      <c r="X36" s="30" t="e">
        <f>L36/R36*100</f>
        <v>#DIV/0!</v>
      </c>
      <c r="Y36" s="30" t="e">
        <f>M36/S36*100</f>
        <v>#DIV/0!</v>
      </c>
      <c r="Z36" s="30" t="e">
        <f>N36/T36*100</f>
        <v>#DIV/0!</v>
      </c>
      <c r="AA36" s="475"/>
      <c r="AB36" s="31">
        <f t="shared" si="7"/>
        <v>-10604.199999999997</v>
      </c>
    </row>
    <row r="37" spans="2:28" ht="12.75">
      <c r="B37" s="20"/>
      <c r="C37" s="156" t="s">
        <v>14</v>
      </c>
      <c r="D37" s="372">
        <f aca="true" t="shared" si="19" ref="D37:U37">D38+D39</f>
        <v>11702.04</v>
      </c>
      <c r="E37" s="90">
        <f t="shared" si="19"/>
        <v>2715</v>
      </c>
      <c r="F37" s="91">
        <f t="shared" si="19"/>
        <v>3999.8</v>
      </c>
      <c r="G37" s="316">
        <f t="shared" si="19"/>
        <v>3433.25</v>
      </c>
      <c r="H37" s="366">
        <f t="shared" si="19"/>
        <v>10148.05</v>
      </c>
      <c r="I37" s="369">
        <f t="shared" si="19"/>
        <v>21850.09</v>
      </c>
      <c r="J37" s="201">
        <f t="shared" si="19"/>
        <v>672048.24</v>
      </c>
      <c r="K37" s="92">
        <f t="shared" si="19"/>
        <v>155968.39</v>
      </c>
      <c r="L37" s="91">
        <f t="shared" si="19"/>
        <v>229662.57</v>
      </c>
      <c r="M37" s="92">
        <f t="shared" si="19"/>
        <v>197171.55</v>
      </c>
      <c r="N37" s="41">
        <f t="shared" si="19"/>
        <v>582802.5099999999</v>
      </c>
      <c r="O37" s="400">
        <f t="shared" si="19"/>
        <v>1254850.75</v>
      </c>
      <c r="P37" s="414">
        <f t="shared" si="19"/>
        <v>475665.56</v>
      </c>
      <c r="Q37" s="157">
        <f t="shared" si="19"/>
        <v>49105.53</v>
      </c>
      <c r="R37" s="91">
        <f t="shared" si="19"/>
        <v>6501.040000000001</v>
      </c>
      <c r="S37" s="92">
        <f t="shared" si="19"/>
        <v>20233.61</v>
      </c>
      <c r="T37" s="41">
        <f t="shared" si="19"/>
        <v>75840.18000000001</v>
      </c>
      <c r="U37" s="436">
        <f t="shared" si="19"/>
        <v>551505.74</v>
      </c>
      <c r="V37" s="456"/>
      <c r="W37" s="29"/>
      <c r="X37" s="30"/>
      <c r="Y37" s="30"/>
      <c r="Z37" s="94"/>
      <c r="AA37" s="475"/>
      <c r="AB37" s="45">
        <f t="shared" si="7"/>
        <v>703345.01</v>
      </c>
    </row>
    <row r="38" spans="2:28" ht="12.75">
      <c r="B38" s="20"/>
      <c r="C38" s="513" t="s">
        <v>92</v>
      </c>
      <c r="D38" s="373">
        <v>461.29</v>
      </c>
      <c r="E38" s="63">
        <v>40</v>
      </c>
      <c r="F38" s="60">
        <v>44</v>
      </c>
      <c r="G38" s="158">
        <v>0</v>
      </c>
      <c r="H38" s="73">
        <f>G38+F38+E38</f>
        <v>84</v>
      </c>
      <c r="I38" s="344">
        <f>H38+D38</f>
        <v>545.29</v>
      </c>
      <c r="J38" s="160">
        <v>26491.92</v>
      </c>
      <c r="K38" s="61">
        <v>2297.2</v>
      </c>
      <c r="L38" s="60">
        <v>2526.92</v>
      </c>
      <c r="M38" s="61">
        <v>0</v>
      </c>
      <c r="N38" s="62">
        <f>M38+L38+K38</f>
        <v>4824.12</v>
      </c>
      <c r="O38" s="395">
        <f>N38+J38</f>
        <v>31316.039999999997</v>
      </c>
      <c r="P38" s="416">
        <v>27721.94</v>
      </c>
      <c r="Q38" s="59">
        <v>723.47</v>
      </c>
      <c r="R38" s="60">
        <v>71.52</v>
      </c>
      <c r="S38" s="61">
        <v>0</v>
      </c>
      <c r="T38" s="62">
        <f>S38+R38+Q38</f>
        <v>794.99</v>
      </c>
      <c r="U38" s="442">
        <f>T38+P38</f>
        <v>28516.93</v>
      </c>
      <c r="V38" s="458"/>
      <c r="W38" s="42"/>
      <c r="X38" s="43"/>
      <c r="Y38" s="43"/>
      <c r="Z38" s="96"/>
      <c r="AA38" s="478"/>
      <c r="AB38" s="95">
        <f t="shared" si="7"/>
        <v>2799.109999999997</v>
      </c>
    </row>
    <row r="39" spans="2:28" ht="12.75">
      <c r="B39" s="20"/>
      <c r="C39" s="513" t="s">
        <v>93</v>
      </c>
      <c r="D39" s="373">
        <v>11240.75</v>
      </c>
      <c r="E39" s="63">
        <v>2675</v>
      </c>
      <c r="F39" s="60">
        <v>3955.8</v>
      </c>
      <c r="G39" s="158">
        <v>3433.25</v>
      </c>
      <c r="H39" s="367">
        <f>G39+F39+E39</f>
        <v>10064.05</v>
      </c>
      <c r="I39" s="370">
        <f>D39+H39</f>
        <v>21304.8</v>
      </c>
      <c r="J39" s="160">
        <v>645556.32</v>
      </c>
      <c r="K39" s="61">
        <v>153671.19</v>
      </c>
      <c r="L39" s="60">
        <v>227135.65</v>
      </c>
      <c r="M39" s="61">
        <v>197171.55</v>
      </c>
      <c r="N39" s="62">
        <f>M39+L39+K39</f>
        <v>577978.3899999999</v>
      </c>
      <c r="O39" s="395">
        <f>J39+N39</f>
        <v>1223534.71</v>
      </c>
      <c r="P39" s="416">
        <v>447943.62</v>
      </c>
      <c r="Q39" s="59">
        <v>48382.06</v>
      </c>
      <c r="R39" s="60">
        <v>6429.52</v>
      </c>
      <c r="S39" s="61">
        <v>20233.61</v>
      </c>
      <c r="T39" s="62">
        <f>S39+R39+Q39</f>
        <v>75045.19</v>
      </c>
      <c r="U39" s="442">
        <f>P39+T39</f>
        <v>522988.81</v>
      </c>
      <c r="V39" s="458"/>
      <c r="W39" s="42"/>
      <c r="X39" s="43"/>
      <c r="Y39" s="42"/>
      <c r="Z39" s="44"/>
      <c r="AA39" s="476"/>
      <c r="AB39" s="95">
        <f t="shared" si="7"/>
        <v>700545.8999999999</v>
      </c>
    </row>
    <row r="40" spans="2:28" ht="13.5" thickBot="1">
      <c r="B40" s="97"/>
      <c r="C40" s="161" t="s">
        <v>15</v>
      </c>
      <c r="D40" s="374">
        <v>6.96</v>
      </c>
      <c r="E40" s="162">
        <v>0.7</v>
      </c>
      <c r="F40" s="102">
        <v>0.7</v>
      </c>
      <c r="G40" s="105">
        <v>0.7</v>
      </c>
      <c r="H40" s="335">
        <f>G40+F40+E40</f>
        <v>2.0999999999999996</v>
      </c>
      <c r="I40" s="371">
        <f>H40+D40</f>
        <v>9.059999999999999</v>
      </c>
      <c r="J40" s="164">
        <v>579.29</v>
      </c>
      <c r="K40" s="101">
        <v>5.99</v>
      </c>
      <c r="L40" s="102">
        <v>12.66</v>
      </c>
      <c r="M40" s="165">
        <v>1.14</v>
      </c>
      <c r="N40" s="166">
        <f>M40+L40+K40</f>
        <v>19.79</v>
      </c>
      <c r="O40" s="406">
        <f>N40+J40</f>
        <v>599.0799999999999</v>
      </c>
      <c r="P40" s="423">
        <f>J40</f>
        <v>579.29</v>
      </c>
      <c r="Q40" s="502">
        <f>K40</f>
        <v>5.99</v>
      </c>
      <c r="R40" s="102">
        <f>L40</f>
        <v>12.66</v>
      </c>
      <c r="S40" s="165">
        <f>M40</f>
        <v>1.14</v>
      </c>
      <c r="T40" s="166">
        <f>S40+R40+Q40</f>
        <v>19.79</v>
      </c>
      <c r="U40" s="444">
        <f>T40+P40</f>
        <v>599.0799999999999</v>
      </c>
      <c r="V40" s="463"/>
      <c r="W40" s="104"/>
      <c r="X40" s="105"/>
      <c r="Y40" s="104"/>
      <c r="Z40" s="167"/>
      <c r="AA40" s="480"/>
      <c r="AB40" s="45">
        <f t="shared" si="7"/>
        <v>0</v>
      </c>
    </row>
    <row r="41" spans="2:29" ht="12.75">
      <c r="B41" s="32">
        <v>5</v>
      </c>
      <c r="C41" s="168" t="s">
        <v>22</v>
      </c>
      <c r="D41" s="382">
        <f>D42+D43+D44+D50+D51</f>
        <v>7583.2880000000005</v>
      </c>
      <c r="E41" s="169">
        <f>E42+E43+E44+E50+E51+E52</f>
        <v>236.829</v>
      </c>
      <c r="F41" s="170">
        <f>F42+F43+F44+F50+F51+F52</f>
        <v>225.001</v>
      </c>
      <c r="G41" s="170">
        <f>G42+G43+G44+G50+G51+G52</f>
        <v>372.34000000000003</v>
      </c>
      <c r="H41" s="315">
        <f>H42+H43+H44+H50+H51+H52</f>
        <v>834.17</v>
      </c>
      <c r="I41" s="329">
        <f>I42+I43+I44+I50+I51</f>
        <v>8417.458</v>
      </c>
      <c r="J41" s="211">
        <f>J42+J43+J44+J50+J51</f>
        <v>9312402.08</v>
      </c>
      <c r="K41" s="171">
        <f>K42+K43+K44+K50+K51+K52</f>
        <v>1488592.2700000003</v>
      </c>
      <c r="L41" s="172">
        <f>L42+L43+L44+L50+L51+L52</f>
        <v>1438326.39</v>
      </c>
      <c r="M41" s="173">
        <f>M42+M43+M44+M50+M51+M52</f>
        <v>1477930.32</v>
      </c>
      <c r="N41" s="174">
        <f>N42+N43+N44+N50+N51+N52</f>
        <v>4404848.98</v>
      </c>
      <c r="O41" s="408">
        <f>O42+O43+O44+O50+O51</f>
        <v>13717251.059999999</v>
      </c>
      <c r="P41" s="415">
        <f>P42+P43+P44+P50+P51</f>
        <v>9814931.64</v>
      </c>
      <c r="Q41" s="18">
        <f>Q42+Q43+Q44+Q50+Q51+Q52</f>
        <v>860586.7899999999</v>
      </c>
      <c r="R41" s="150">
        <f>R42+R43+R44+R50+R51+R52</f>
        <v>796514.1699999999</v>
      </c>
      <c r="S41" s="18">
        <f>S42+S43+S44+S50+S51+S52</f>
        <v>1296638.24</v>
      </c>
      <c r="T41" s="51">
        <f>T42+T43+T44+T50+T51+T52</f>
        <v>2953739.2</v>
      </c>
      <c r="U41" s="441">
        <f>U42+U43+U44+U50+U51</f>
        <v>12768670.84</v>
      </c>
      <c r="V41" s="454">
        <f aca="true" t="shared" si="20" ref="V41:AA41">P41/D41</f>
        <v>1294.2844370410303</v>
      </c>
      <c r="W41" s="1">
        <f t="shared" si="20"/>
        <v>3633.789738587757</v>
      </c>
      <c r="X41" s="19">
        <f t="shared" si="20"/>
        <v>3540.04724423447</v>
      </c>
      <c r="Y41" s="19">
        <f t="shared" si="20"/>
        <v>3482.4038244615135</v>
      </c>
      <c r="Z41" s="19">
        <f t="shared" si="20"/>
        <v>3540.931944327895</v>
      </c>
      <c r="AA41" s="474">
        <f t="shared" si="20"/>
        <v>1516.9271815790466</v>
      </c>
      <c r="AB41" s="497">
        <f t="shared" si="7"/>
        <v>948580.2199999988</v>
      </c>
      <c r="AC41" s="1">
        <f>AB42+AB43+AB44+AB50+AB52</f>
        <v>948580.2199999993</v>
      </c>
    </row>
    <row r="42" spans="2:28" ht="12.75">
      <c r="B42" s="20"/>
      <c r="C42" s="301" t="s">
        <v>71</v>
      </c>
      <c r="D42" s="375">
        <v>1346.03</v>
      </c>
      <c r="E42" s="175">
        <v>226.014</v>
      </c>
      <c r="F42" s="176">
        <v>216.787</v>
      </c>
      <c r="G42" s="176">
        <v>206.874</v>
      </c>
      <c r="H42" s="376">
        <f>G42+F42+E42</f>
        <v>649.675</v>
      </c>
      <c r="I42" s="376">
        <f>H42+D42</f>
        <v>1995.705</v>
      </c>
      <c r="J42" s="154">
        <v>1874033.51</v>
      </c>
      <c r="K42" s="25">
        <v>356363.26</v>
      </c>
      <c r="L42" s="26">
        <v>341813.41</v>
      </c>
      <c r="M42" s="25">
        <v>326184.62</v>
      </c>
      <c r="N42" s="28">
        <f>M42+L42+K42</f>
        <v>1024361.29</v>
      </c>
      <c r="O42" s="399">
        <f>N42+J42</f>
        <v>2898394.8</v>
      </c>
      <c r="P42" s="413">
        <v>2783341.9</v>
      </c>
      <c r="Q42" s="25">
        <v>818931.44</v>
      </c>
      <c r="R42" s="26">
        <v>767252.58</v>
      </c>
      <c r="S42" s="25">
        <v>720362.82</v>
      </c>
      <c r="T42" s="28">
        <f>S42+R42+Q42</f>
        <v>2306546.84</v>
      </c>
      <c r="U42" s="435">
        <f>T42+P42</f>
        <v>5089888.74</v>
      </c>
      <c r="V42" s="455"/>
      <c r="W42" s="29">
        <f aca="true" t="shared" si="21" ref="W42:Z43">K42/Q42*100</f>
        <v>43.515640332480096</v>
      </c>
      <c r="X42" s="30">
        <f t="shared" si="21"/>
        <v>44.55031092889906</v>
      </c>
      <c r="Y42" s="30">
        <f t="shared" si="21"/>
        <v>45.28060179452349</v>
      </c>
      <c r="Z42" s="30">
        <f t="shared" si="21"/>
        <v>44.41103350842856</v>
      </c>
      <c r="AA42" s="475"/>
      <c r="AB42" s="498">
        <f aca="true" t="shared" si="22" ref="AB42:AB56">O42-U42</f>
        <v>-2191493.9400000004</v>
      </c>
    </row>
    <row r="43" spans="2:28" ht="12.75">
      <c r="B43" s="177"/>
      <c r="C43" s="178" t="s">
        <v>23</v>
      </c>
      <c r="D43" s="383">
        <v>5105.43</v>
      </c>
      <c r="E43" s="22">
        <v>0</v>
      </c>
      <c r="F43" s="26">
        <v>0</v>
      </c>
      <c r="G43" s="176">
        <v>136.9</v>
      </c>
      <c r="H43" s="376">
        <f>G43+F43+E43</f>
        <v>136.9</v>
      </c>
      <c r="I43" s="376">
        <f>D43+H43</f>
        <v>5242.33</v>
      </c>
      <c r="J43" s="154">
        <v>5848857.13</v>
      </c>
      <c r="K43" s="25">
        <v>1103431.1</v>
      </c>
      <c r="L43" s="26">
        <v>1079416.42</v>
      </c>
      <c r="M43" s="25">
        <v>1103287.21</v>
      </c>
      <c r="N43" s="28">
        <f>M43+L43+K43</f>
        <v>3286134.73</v>
      </c>
      <c r="O43" s="399">
        <f>J43+N43</f>
        <v>9134991.86</v>
      </c>
      <c r="P43" s="413">
        <v>5702205.85</v>
      </c>
      <c r="Q43" s="25">
        <v>0</v>
      </c>
      <c r="R43" s="26">
        <v>0</v>
      </c>
      <c r="S43" s="25">
        <v>476704.03</v>
      </c>
      <c r="T43" s="28">
        <f>S43+R43+Q43</f>
        <v>476704.03</v>
      </c>
      <c r="U43" s="435">
        <f>P43+T43</f>
        <v>6178909.88</v>
      </c>
      <c r="V43" s="455"/>
      <c r="W43" s="29" t="e">
        <f t="shared" si="21"/>
        <v>#DIV/0!</v>
      </c>
      <c r="X43" s="152" t="e">
        <f t="shared" si="21"/>
        <v>#DIV/0!</v>
      </c>
      <c r="Y43" s="152">
        <f t="shared" si="21"/>
        <v>231.4407138534155</v>
      </c>
      <c r="Z43" s="152">
        <f t="shared" si="21"/>
        <v>689.3448603738466</v>
      </c>
      <c r="AA43" s="475"/>
      <c r="AB43" s="498">
        <f t="shared" si="22"/>
        <v>2956081.9799999995</v>
      </c>
    </row>
    <row r="44" spans="2:29" ht="12.75">
      <c r="B44" s="32"/>
      <c r="C44" s="513" t="s">
        <v>72</v>
      </c>
      <c r="D44" s="384">
        <f>D45+D46+D48+D49</f>
        <v>1076.568</v>
      </c>
      <c r="E44" s="179">
        <f>E45+E46+E48+E49+E47</f>
        <v>6.282</v>
      </c>
      <c r="F44" s="180">
        <f>F45+F46+F48+F49+F47</f>
        <v>6.199</v>
      </c>
      <c r="G44" s="180">
        <f>G45+G46+G48+G49+G47</f>
        <v>26.826</v>
      </c>
      <c r="H44" s="377">
        <f>H45+H46+H48+H49+H47</f>
        <v>39.307</v>
      </c>
      <c r="I44" s="377">
        <f>I45+I46+I48+I49</f>
        <v>1115.875</v>
      </c>
      <c r="J44" s="149">
        <f>J45+J46+J48+J49</f>
        <v>1500315.79</v>
      </c>
      <c r="K44" s="181">
        <f>K45+K48+K46+K49+K47</f>
        <v>9904.55</v>
      </c>
      <c r="L44" s="182">
        <f>L45+L48+L46+L49+L47</f>
        <v>9774.47</v>
      </c>
      <c r="M44" s="181">
        <f>M45+M48+M46+M49+M47</f>
        <v>42298.8</v>
      </c>
      <c r="N44" s="51">
        <f>N45+N48+N46+N49+N47</f>
        <v>61977.82000000001</v>
      </c>
      <c r="O44" s="397">
        <f>O45+O46+O48+O49</f>
        <v>1562293.61</v>
      </c>
      <c r="P44" s="415">
        <f>P45+P46+P48+P49</f>
        <v>1240188.2400000002</v>
      </c>
      <c r="Q44" s="181">
        <f>Q45+Q48+Q46+Q47+Q49</f>
        <v>22761.989999999998</v>
      </c>
      <c r="R44" s="182">
        <f>R45+R46+R47+R48+R49</f>
        <v>21939.5</v>
      </c>
      <c r="S44" s="181">
        <f>S45+S48+S46+S47+S49</f>
        <v>93411.70000000001</v>
      </c>
      <c r="T44" s="51">
        <f>T45+T48+T46+T47+T49</f>
        <v>138113.19</v>
      </c>
      <c r="U44" s="441">
        <f>U45+U46+U48+U49</f>
        <v>1378301.43</v>
      </c>
      <c r="V44" s="457"/>
      <c r="W44" s="183"/>
      <c r="X44" s="184"/>
      <c r="Y44" s="185"/>
      <c r="Z44" s="186"/>
      <c r="AA44" s="475"/>
      <c r="AB44" s="499">
        <f t="shared" si="22"/>
        <v>183992.18000000017</v>
      </c>
      <c r="AC44" s="4">
        <f>AB45+AB46+AB47+AB48+AB49</f>
        <v>183992.18000000017</v>
      </c>
    </row>
    <row r="45" spans="2:28" ht="12.75">
      <c r="B45" s="20"/>
      <c r="C45" s="513" t="s">
        <v>94</v>
      </c>
      <c r="D45" s="385">
        <v>30.403</v>
      </c>
      <c r="E45" s="529">
        <v>5.218</v>
      </c>
      <c r="F45" s="302">
        <v>5.218</v>
      </c>
      <c r="G45" s="302">
        <v>5.455</v>
      </c>
      <c r="H45" s="378">
        <f aca="true" t="shared" si="23" ref="H45:H52">G45+F45+E45</f>
        <v>15.891</v>
      </c>
      <c r="I45" s="378">
        <f>H45+D45</f>
        <v>46.294</v>
      </c>
      <c r="J45" s="511">
        <v>42370.02</v>
      </c>
      <c r="K45" s="59">
        <v>8227.39</v>
      </c>
      <c r="L45" s="60">
        <v>8227.39</v>
      </c>
      <c r="M45" s="61">
        <v>8601.16</v>
      </c>
      <c r="N45" s="62">
        <f aca="true" t="shared" si="24" ref="N45:N58">M45+L45+K45</f>
        <v>25055.94</v>
      </c>
      <c r="O45" s="395">
        <f>N45+J45</f>
        <v>67425.95999999999</v>
      </c>
      <c r="P45" s="416">
        <v>63223.64</v>
      </c>
      <c r="Q45" s="61">
        <v>18906.73</v>
      </c>
      <c r="R45" s="60">
        <v>18467.55</v>
      </c>
      <c r="S45" s="61">
        <v>18995.03</v>
      </c>
      <c r="T45" s="62">
        <f aca="true" t="shared" si="25" ref="T45:T54">S45+R45+Q45</f>
        <v>56369.31</v>
      </c>
      <c r="U45" s="442">
        <f aca="true" t="shared" si="26" ref="U45:U51">T45+P45</f>
        <v>119592.95</v>
      </c>
      <c r="V45" s="458"/>
      <c r="W45" s="188"/>
      <c r="X45" s="43"/>
      <c r="Y45" s="42"/>
      <c r="Z45" s="44"/>
      <c r="AA45" s="484"/>
      <c r="AB45" s="500">
        <f t="shared" si="22"/>
        <v>-52166.990000000005</v>
      </c>
    </row>
    <row r="46" spans="2:28" ht="12.75">
      <c r="B46" s="65"/>
      <c r="C46" s="513" t="s">
        <v>95</v>
      </c>
      <c r="D46" s="386">
        <v>779.88</v>
      </c>
      <c r="E46" s="189">
        <v>0</v>
      </c>
      <c r="F46" s="190">
        <v>0</v>
      </c>
      <c r="G46" s="190">
        <v>14.93</v>
      </c>
      <c r="H46" s="378">
        <f t="shared" si="23"/>
        <v>14.93</v>
      </c>
      <c r="I46" s="379">
        <f>D46+H46</f>
        <v>794.81</v>
      </c>
      <c r="J46" s="512">
        <v>1086848.58</v>
      </c>
      <c r="K46" s="191">
        <v>0</v>
      </c>
      <c r="L46" s="192">
        <v>0</v>
      </c>
      <c r="M46" s="193">
        <v>23541.34</v>
      </c>
      <c r="N46" s="62">
        <f t="shared" si="24"/>
        <v>23541.34</v>
      </c>
      <c r="O46" s="395">
        <f>J46+N46</f>
        <v>1110389.9200000002</v>
      </c>
      <c r="P46" s="416">
        <v>872405.16</v>
      </c>
      <c r="Q46" s="61">
        <v>0</v>
      </c>
      <c r="R46" s="60">
        <v>0</v>
      </c>
      <c r="S46" s="61">
        <v>51988.25</v>
      </c>
      <c r="T46" s="62">
        <f t="shared" si="25"/>
        <v>51988.25</v>
      </c>
      <c r="U46" s="442">
        <f t="shared" si="26"/>
        <v>924393.41</v>
      </c>
      <c r="V46" s="466"/>
      <c r="W46" s="194"/>
      <c r="X46" s="83"/>
      <c r="Y46" s="82"/>
      <c r="Z46" s="84"/>
      <c r="AA46" s="485"/>
      <c r="AB46" s="500">
        <f t="shared" si="22"/>
        <v>185996.51000000013</v>
      </c>
    </row>
    <row r="47" spans="2:28" ht="12.75" hidden="1">
      <c r="B47" s="65"/>
      <c r="C47" s="156" t="s">
        <v>24</v>
      </c>
      <c r="D47" s="386"/>
      <c r="E47" s="189"/>
      <c r="F47" s="302"/>
      <c r="G47" s="190"/>
      <c r="H47" s="378">
        <f t="shared" si="23"/>
        <v>0</v>
      </c>
      <c r="I47" s="379"/>
      <c r="J47" s="512"/>
      <c r="K47" s="191"/>
      <c r="L47" s="192"/>
      <c r="M47" s="193"/>
      <c r="N47" s="62">
        <f t="shared" si="24"/>
        <v>0</v>
      </c>
      <c r="O47" s="395"/>
      <c r="P47" s="416"/>
      <c r="Q47" s="61"/>
      <c r="R47" s="60"/>
      <c r="S47" s="61"/>
      <c r="T47" s="62">
        <f t="shared" si="25"/>
        <v>0</v>
      </c>
      <c r="U47" s="442">
        <f t="shared" si="26"/>
        <v>0</v>
      </c>
      <c r="V47" s="466"/>
      <c r="W47" s="194"/>
      <c r="X47" s="83"/>
      <c r="Y47" s="82"/>
      <c r="Z47" s="84"/>
      <c r="AA47" s="485"/>
      <c r="AB47" s="500">
        <f t="shared" si="22"/>
        <v>0</v>
      </c>
    </row>
    <row r="48" spans="2:28" ht="12.75">
      <c r="B48" s="65"/>
      <c r="C48" s="513" t="s">
        <v>96</v>
      </c>
      <c r="D48" s="386">
        <v>6.905</v>
      </c>
      <c r="E48" s="189">
        <v>1.064</v>
      </c>
      <c r="F48" s="190">
        <v>0.981</v>
      </c>
      <c r="G48" s="530">
        <v>1.091</v>
      </c>
      <c r="H48" s="378">
        <f t="shared" si="23"/>
        <v>3.136</v>
      </c>
      <c r="I48" s="379">
        <f>H48+D48</f>
        <v>10.041</v>
      </c>
      <c r="J48" s="512">
        <v>9622.66</v>
      </c>
      <c r="K48" s="191">
        <v>1677.16</v>
      </c>
      <c r="L48" s="192">
        <v>1547.08</v>
      </c>
      <c r="M48" s="193">
        <v>1720.53</v>
      </c>
      <c r="N48" s="62">
        <f t="shared" si="24"/>
        <v>4944.7699999999995</v>
      </c>
      <c r="O48" s="395">
        <f>N48+J48</f>
        <v>14567.43</v>
      </c>
      <c r="P48" s="416">
        <v>15190.91</v>
      </c>
      <c r="Q48" s="61">
        <v>3855.26</v>
      </c>
      <c r="R48" s="60">
        <v>3471.95</v>
      </c>
      <c r="S48" s="61">
        <v>3799.01</v>
      </c>
      <c r="T48" s="95">
        <f t="shared" si="25"/>
        <v>11126.220000000001</v>
      </c>
      <c r="U48" s="442">
        <f t="shared" si="26"/>
        <v>26317.13</v>
      </c>
      <c r="V48" s="466"/>
      <c r="W48" s="194"/>
      <c r="X48" s="83"/>
      <c r="Y48" s="82"/>
      <c r="Z48" s="84"/>
      <c r="AA48" s="485"/>
      <c r="AB48" s="500">
        <f t="shared" si="22"/>
        <v>-11749.7</v>
      </c>
    </row>
    <row r="49" spans="2:28" ht="12.75">
      <c r="B49" s="65"/>
      <c r="C49" s="513" t="s">
        <v>97</v>
      </c>
      <c r="D49" s="387">
        <v>259.38</v>
      </c>
      <c r="E49" s="189">
        <v>0</v>
      </c>
      <c r="F49" s="190">
        <v>0</v>
      </c>
      <c r="G49" s="550">
        <v>5.35</v>
      </c>
      <c r="H49" s="378">
        <f t="shared" si="23"/>
        <v>5.35</v>
      </c>
      <c r="I49" s="379">
        <f>D49+H49</f>
        <v>264.73</v>
      </c>
      <c r="J49" s="512">
        <v>361474.53</v>
      </c>
      <c r="K49" s="191">
        <v>0</v>
      </c>
      <c r="L49" s="192">
        <v>0</v>
      </c>
      <c r="M49" s="193">
        <v>8435.77</v>
      </c>
      <c r="N49" s="62">
        <f t="shared" si="24"/>
        <v>8435.77</v>
      </c>
      <c r="O49" s="396">
        <f>J49+N49</f>
        <v>369910.30000000005</v>
      </c>
      <c r="P49" s="418">
        <v>289368.53</v>
      </c>
      <c r="Q49" s="195">
        <v>0</v>
      </c>
      <c r="R49" s="196">
        <v>0</v>
      </c>
      <c r="S49" s="195">
        <v>18629.41</v>
      </c>
      <c r="T49" s="62">
        <f t="shared" si="25"/>
        <v>18629.41</v>
      </c>
      <c r="U49" s="442">
        <f t="shared" si="26"/>
        <v>307997.94</v>
      </c>
      <c r="V49" s="466"/>
      <c r="W49" s="194"/>
      <c r="X49" s="83"/>
      <c r="Y49" s="82"/>
      <c r="Z49" s="84"/>
      <c r="AA49" s="485"/>
      <c r="AB49" s="500">
        <f t="shared" si="22"/>
        <v>61912.360000000044</v>
      </c>
    </row>
    <row r="50" spans="2:28" ht="12.75">
      <c r="B50" s="65"/>
      <c r="C50" s="197" t="s">
        <v>25</v>
      </c>
      <c r="D50" s="388">
        <v>26.41</v>
      </c>
      <c r="E50" s="198">
        <v>4.533</v>
      </c>
      <c r="F50" s="531">
        <v>2.015</v>
      </c>
      <c r="G50" s="531">
        <v>0</v>
      </c>
      <c r="H50" s="380">
        <f t="shared" si="23"/>
        <v>6.548</v>
      </c>
      <c r="I50" s="380">
        <f>H50+D50</f>
        <v>32.958</v>
      </c>
      <c r="J50" s="199">
        <v>55262.67</v>
      </c>
      <c r="K50" s="81">
        <v>18893.36</v>
      </c>
      <c r="L50" s="76">
        <v>7322.09</v>
      </c>
      <c r="M50" s="79">
        <v>0</v>
      </c>
      <c r="N50" s="45">
        <f t="shared" si="24"/>
        <v>26215.45</v>
      </c>
      <c r="O50" s="409">
        <f>N50+J50</f>
        <v>81478.12</v>
      </c>
      <c r="P50" s="432">
        <f>J50</f>
        <v>55262.67</v>
      </c>
      <c r="Q50" s="79">
        <f aca="true" t="shared" si="27" ref="Q50:S51">K50</f>
        <v>18893.36</v>
      </c>
      <c r="R50" s="76">
        <f t="shared" si="27"/>
        <v>7322.09</v>
      </c>
      <c r="S50" s="81">
        <f t="shared" si="27"/>
        <v>0</v>
      </c>
      <c r="T50" s="45">
        <f t="shared" si="25"/>
        <v>26215.45</v>
      </c>
      <c r="U50" s="436">
        <f t="shared" si="26"/>
        <v>81478.12</v>
      </c>
      <c r="V50" s="461"/>
      <c r="W50" s="82"/>
      <c r="X50" s="83"/>
      <c r="Y50" s="82"/>
      <c r="Z50" s="84"/>
      <c r="AA50" s="479"/>
      <c r="AB50" s="499">
        <f t="shared" si="22"/>
        <v>0</v>
      </c>
    </row>
    <row r="51" spans="2:28" ht="13.5" thickBot="1">
      <c r="B51" s="177"/>
      <c r="C51" s="156" t="s">
        <v>26</v>
      </c>
      <c r="D51" s="372">
        <v>28.85</v>
      </c>
      <c r="E51" s="200">
        <v>0</v>
      </c>
      <c r="F51" s="532">
        <v>0</v>
      </c>
      <c r="G51" s="532">
        <v>1.74</v>
      </c>
      <c r="H51" s="381">
        <f t="shared" si="23"/>
        <v>1.74</v>
      </c>
      <c r="I51" s="381">
        <f>D51+H51</f>
        <v>30.59</v>
      </c>
      <c r="J51" s="201">
        <v>33932.98</v>
      </c>
      <c r="K51" s="38">
        <v>0</v>
      </c>
      <c r="L51" s="39">
        <v>0</v>
      </c>
      <c r="M51" s="40">
        <v>6159.69</v>
      </c>
      <c r="N51" s="202">
        <f t="shared" si="24"/>
        <v>6159.69</v>
      </c>
      <c r="O51" s="410">
        <f>J51+N51</f>
        <v>40092.670000000006</v>
      </c>
      <c r="P51" s="426">
        <f>J51</f>
        <v>33932.98</v>
      </c>
      <c r="Q51" s="40">
        <f t="shared" si="27"/>
        <v>0</v>
      </c>
      <c r="R51" s="39">
        <v>0</v>
      </c>
      <c r="S51" s="38">
        <f t="shared" si="27"/>
        <v>6159.69</v>
      </c>
      <c r="T51" s="202">
        <f t="shared" si="25"/>
        <v>6159.69</v>
      </c>
      <c r="U51" s="436">
        <f t="shared" si="26"/>
        <v>40092.670000000006</v>
      </c>
      <c r="V51" s="456"/>
      <c r="W51" s="42"/>
      <c r="X51" s="43"/>
      <c r="Y51" s="42"/>
      <c r="Z51" s="44"/>
      <c r="AA51" s="478"/>
      <c r="AB51" s="501">
        <f t="shared" si="22"/>
        <v>0</v>
      </c>
    </row>
    <row r="52" spans="2:28" ht="0.75" customHeight="1" thickBot="1">
      <c r="B52" s="32"/>
      <c r="C52" s="203" t="s">
        <v>27</v>
      </c>
      <c r="D52" s="203"/>
      <c r="E52" s="204"/>
      <c r="F52" s="205"/>
      <c r="G52" s="206"/>
      <c r="H52" s="207">
        <f t="shared" si="23"/>
        <v>0</v>
      </c>
      <c r="I52" s="207"/>
      <c r="J52" s="149"/>
      <c r="K52" s="49"/>
      <c r="L52" s="50"/>
      <c r="M52" s="52"/>
      <c r="N52" s="208">
        <f t="shared" si="24"/>
        <v>0</v>
      </c>
      <c r="O52" s="397"/>
      <c r="P52" s="415"/>
      <c r="Q52" s="52"/>
      <c r="R52" s="102"/>
      <c r="S52" s="49"/>
      <c r="T52" s="62">
        <f t="shared" si="25"/>
        <v>0</v>
      </c>
      <c r="U52" s="446"/>
      <c r="V52" s="467"/>
      <c r="W52" s="75"/>
      <c r="X52" s="54"/>
      <c r="Y52" s="75"/>
      <c r="Z52" s="55"/>
      <c r="AA52" s="477"/>
      <c r="AB52" s="51">
        <f t="shared" si="22"/>
        <v>0</v>
      </c>
    </row>
    <row r="53" spans="2:29" ht="12.75">
      <c r="B53" s="10">
        <v>6</v>
      </c>
      <c r="C53" s="85" t="s">
        <v>28</v>
      </c>
      <c r="D53" s="85"/>
      <c r="E53" s="9"/>
      <c r="F53" s="209"/>
      <c r="G53" s="209"/>
      <c r="H53" s="210"/>
      <c r="I53" s="210"/>
      <c r="J53" s="211">
        <f>J54+J56</f>
        <v>425827.04</v>
      </c>
      <c r="K53" s="15">
        <f>K54+K56</f>
        <v>25450.45</v>
      </c>
      <c r="L53" s="13">
        <f>L54+L56+L55</f>
        <v>92852.95</v>
      </c>
      <c r="M53" s="15">
        <f>M54+M56</f>
        <v>130.29</v>
      </c>
      <c r="N53" s="212">
        <f t="shared" si="24"/>
        <v>118433.68999999999</v>
      </c>
      <c r="O53" s="408">
        <f>N53+J53</f>
        <v>544260.73</v>
      </c>
      <c r="P53" s="427">
        <f>P54</f>
        <v>491898.93</v>
      </c>
      <c r="Q53" s="213">
        <f>Q54+Q56</f>
        <v>14539.08</v>
      </c>
      <c r="R53" s="13">
        <f>R54+R56</f>
        <v>265.64</v>
      </c>
      <c r="S53" s="15">
        <f>S54+S56</f>
        <v>0</v>
      </c>
      <c r="T53" s="214">
        <f t="shared" si="25"/>
        <v>14804.72</v>
      </c>
      <c r="U53" s="443">
        <f>T53+P53</f>
        <v>506703.64999999997</v>
      </c>
      <c r="V53" s="462"/>
      <c r="W53" s="87" t="e">
        <f>Q53/E54</f>
        <v>#DIV/0!</v>
      </c>
      <c r="X53" s="19" t="e">
        <f>R53/F54</f>
        <v>#DIV/0!</v>
      </c>
      <c r="Y53" s="19" t="e">
        <f>S53/G54</f>
        <v>#DIV/0!</v>
      </c>
      <c r="Z53" s="19" t="e">
        <f>T53/H54/3</f>
        <v>#DIV/0!</v>
      </c>
      <c r="AA53" s="474"/>
      <c r="AB53" s="45">
        <f t="shared" si="22"/>
        <v>37557.080000000016</v>
      </c>
      <c r="AC53" s="4">
        <f>AB54+AB56+AB55</f>
        <v>37557.079999999994</v>
      </c>
    </row>
    <row r="54" spans="2:28" ht="12.75">
      <c r="B54" s="32"/>
      <c r="C54" s="300" t="s">
        <v>101</v>
      </c>
      <c r="D54" s="21"/>
      <c r="E54" s="119"/>
      <c r="F54" s="120"/>
      <c r="G54" s="120"/>
      <c r="H54" s="215">
        <f>(G54+F54+E54)/3</f>
        <v>0</v>
      </c>
      <c r="I54" s="330"/>
      <c r="J54" s="154">
        <v>419600.05</v>
      </c>
      <c r="K54" s="121">
        <v>25450.45</v>
      </c>
      <c r="L54" s="120">
        <v>15361.17</v>
      </c>
      <c r="M54" s="121">
        <v>130.29</v>
      </c>
      <c r="N54" s="216">
        <f t="shared" si="24"/>
        <v>40941.91</v>
      </c>
      <c r="O54" s="399">
        <f>N54+J54</f>
        <v>460541.95999999996</v>
      </c>
      <c r="P54" s="413">
        <v>491898.93</v>
      </c>
      <c r="Q54" s="121">
        <v>14539.08</v>
      </c>
      <c r="R54" s="120">
        <v>265.64</v>
      </c>
      <c r="S54" s="217"/>
      <c r="T54" s="28">
        <f t="shared" si="25"/>
        <v>14804.72</v>
      </c>
      <c r="U54" s="447">
        <f>P54+T54</f>
        <v>506703.64999999997</v>
      </c>
      <c r="V54" s="468"/>
      <c r="W54" s="218">
        <f>K54/Q54*100</f>
        <v>175.0485587808857</v>
      </c>
      <c r="X54" s="219">
        <f>L54/R54*100</f>
        <v>5782.702153290167</v>
      </c>
      <c r="Y54" s="219" t="e">
        <f>M54/S54*100</f>
        <v>#DIV/0!</v>
      </c>
      <c r="Z54" s="219">
        <f>N54/T54*100</f>
        <v>276.5463311700593</v>
      </c>
      <c r="AA54" s="486"/>
      <c r="AB54" s="45">
        <f t="shared" si="22"/>
        <v>-46161.69</v>
      </c>
    </row>
    <row r="55" spans="2:28" ht="12.75">
      <c r="B55" s="32"/>
      <c r="C55" s="300" t="s">
        <v>99</v>
      </c>
      <c r="D55" s="583"/>
      <c r="E55" s="584"/>
      <c r="F55" s="585"/>
      <c r="G55" s="585"/>
      <c r="H55" s="586"/>
      <c r="I55" s="586"/>
      <c r="J55" s="587"/>
      <c r="K55" s="588"/>
      <c r="L55" s="585">
        <v>-2194.87</v>
      </c>
      <c r="M55" s="588"/>
      <c r="N55" s="216">
        <f>M55+L55+K55</f>
        <v>-2194.87</v>
      </c>
      <c r="O55" s="399">
        <f>N55+J55</f>
        <v>-2194.87</v>
      </c>
      <c r="P55" s="589"/>
      <c r="Q55" s="574"/>
      <c r="R55" s="573"/>
      <c r="S55" s="575"/>
      <c r="T55" s="131"/>
      <c r="U55" s="576"/>
      <c r="V55" s="577"/>
      <c r="W55" s="578"/>
      <c r="X55" s="579"/>
      <c r="Y55" s="578"/>
      <c r="Z55" s="580"/>
      <c r="AA55" s="581"/>
      <c r="AB55" s="45">
        <f t="shared" si="22"/>
        <v>-2194.87</v>
      </c>
    </row>
    <row r="56" spans="2:28" ht="13.5" thickBot="1">
      <c r="B56" s="220"/>
      <c r="C56" s="582" t="s">
        <v>100</v>
      </c>
      <c r="D56" s="98"/>
      <c r="E56" s="162"/>
      <c r="F56" s="105"/>
      <c r="G56" s="105"/>
      <c r="H56" s="163"/>
      <c r="I56" s="163"/>
      <c r="J56" s="164">
        <v>6226.99</v>
      </c>
      <c r="K56" s="101"/>
      <c r="L56" s="102">
        <v>79686.65</v>
      </c>
      <c r="M56" s="101"/>
      <c r="N56" s="221">
        <f t="shared" si="24"/>
        <v>79686.65</v>
      </c>
      <c r="O56" s="406">
        <f>N56+J56</f>
        <v>85913.64</v>
      </c>
      <c r="P56" s="423"/>
      <c r="Q56" s="104"/>
      <c r="R56" s="105"/>
      <c r="S56" s="222"/>
      <c r="T56" s="223"/>
      <c r="U56" s="448"/>
      <c r="V56" s="469"/>
      <c r="W56" s="104"/>
      <c r="X56" s="105"/>
      <c r="Y56" s="104"/>
      <c r="Z56" s="167"/>
      <c r="AA56" s="480"/>
      <c r="AB56" s="45">
        <f t="shared" si="22"/>
        <v>85913.64</v>
      </c>
    </row>
    <row r="57" spans="2:28" ht="3" customHeight="1" thickBot="1">
      <c r="B57" s="10"/>
      <c r="C57" s="224" t="s">
        <v>29</v>
      </c>
      <c r="D57" s="325"/>
      <c r="E57" s="225"/>
      <c r="F57" s="226"/>
      <c r="G57" s="226"/>
      <c r="H57" s="211"/>
      <c r="I57" s="211"/>
      <c r="J57" s="211"/>
      <c r="K57" s="227">
        <f>K58+K59+K62</f>
        <v>2965393.37</v>
      </c>
      <c r="L57" s="228">
        <f>L58+L59+L62</f>
        <v>2869897.9499999997</v>
      </c>
      <c r="M57" s="229">
        <f>M58+M59+M62</f>
        <v>2729207.05</v>
      </c>
      <c r="N57" s="14">
        <f t="shared" si="24"/>
        <v>8564498.370000001</v>
      </c>
      <c r="O57" s="230"/>
      <c r="P57" s="427"/>
      <c r="Q57" s="230">
        <f>Q58+Q59+Q62</f>
        <v>2439530.24</v>
      </c>
      <c r="R57" s="231">
        <f>R58+R59+R62</f>
        <v>2179009.2999999993</v>
      </c>
      <c r="S57" s="230">
        <f>S58+S59+S62</f>
        <v>2653691.8499999996</v>
      </c>
      <c r="T57" s="14">
        <f aca="true" t="shared" si="28" ref="T57:T65">S57+R57+Q57</f>
        <v>7272231.389999999</v>
      </c>
      <c r="U57" s="439"/>
      <c r="V57" s="470"/>
      <c r="W57" s="232"/>
      <c r="X57" s="226"/>
      <c r="Y57" s="232"/>
      <c r="Z57" s="233"/>
      <c r="AA57" s="487"/>
      <c r="AB57" s="14">
        <f aca="true" t="shared" si="29" ref="AB57:AB62">N57-T57</f>
        <v>1292266.9800000023</v>
      </c>
    </row>
    <row r="58" spans="2:28" ht="12.75" hidden="1">
      <c r="B58" s="234"/>
      <c r="C58" s="235" t="s">
        <v>30</v>
      </c>
      <c r="D58" s="326"/>
      <c r="E58" s="236"/>
      <c r="F58" s="237"/>
      <c r="G58" s="237"/>
      <c r="H58" s="149"/>
      <c r="I58" s="149"/>
      <c r="J58" s="149"/>
      <c r="K58" s="238">
        <f>K6+K17+K30+K42+K43+K54+K7</f>
        <v>2582032.89</v>
      </c>
      <c r="L58" s="239">
        <f>L6+L17+L30+L42+L43+L54</f>
        <v>2436331.28</v>
      </c>
      <c r="M58" s="240">
        <f>M6+M17+M30+M42+M43+M54</f>
        <v>2394506.48</v>
      </c>
      <c r="N58" s="241">
        <f t="shared" si="24"/>
        <v>7412870.65</v>
      </c>
      <c r="O58" s="394"/>
      <c r="P58" s="415"/>
      <c r="Q58" s="243">
        <f>Q6+Q17+Q30+Q42+Q43+Q54</f>
        <v>1932019.78</v>
      </c>
      <c r="R58" s="242">
        <f>R6+R17+R30+R42+R43+R54</f>
        <v>1726772.9199999997</v>
      </c>
      <c r="S58" s="243">
        <f>S6+S17+S30+S42+S43+S54</f>
        <v>2258604.5199999996</v>
      </c>
      <c r="T58" s="241">
        <f t="shared" si="28"/>
        <v>5917397.22</v>
      </c>
      <c r="U58" s="440"/>
      <c r="V58" s="471"/>
      <c r="W58" s="245"/>
      <c r="X58" s="244"/>
      <c r="Y58" s="245"/>
      <c r="Z58" s="246"/>
      <c r="AA58" s="488"/>
      <c r="AB58" s="37">
        <f t="shared" si="29"/>
        <v>1495473.4300000006</v>
      </c>
    </row>
    <row r="59" spans="2:28" ht="12.75" hidden="1">
      <c r="B59" s="234"/>
      <c r="C59" s="247" t="s">
        <v>14</v>
      </c>
      <c r="D59" s="326"/>
      <c r="E59" s="236"/>
      <c r="F59" s="237"/>
      <c r="G59" s="237"/>
      <c r="H59" s="149"/>
      <c r="I59" s="149"/>
      <c r="J59" s="149"/>
      <c r="K59" s="248">
        <f>K60+K61</f>
        <v>362234.49</v>
      </c>
      <c r="L59" s="249">
        <f>L60+L61</f>
        <v>424507.81</v>
      </c>
      <c r="M59" s="250">
        <f>M60+M61</f>
        <v>332190.48</v>
      </c>
      <c r="N59" s="37">
        <f>N60+N61</f>
        <v>1118932.7799999998</v>
      </c>
      <c r="O59" s="394"/>
      <c r="P59" s="415"/>
      <c r="Q59" s="252">
        <f>Q60+Q61</f>
        <v>486754.61</v>
      </c>
      <c r="R59" s="251">
        <f>R60+R61</f>
        <v>443177.52</v>
      </c>
      <c r="S59" s="252">
        <f>S60+S61</f>
        <v>392577.24</v>
      </c>
      <c r="T59" s="37">
        <f t="shared" si="28"/>
        <v>1322509.37</v>
      </c>
      <c r="U59" s="437"/>
      <c r="V59" s="467"/>
      <c r="W59" s="253"/>
      <c r="X59" s="237"/>
      <c r="Y59" s="253"/>
      <c r="Z59" s="254"/>
      <c r="AA59" s="489"/>
      <c r="AB59" s="37">
        <f t="shared" si="29"/>
        <v>-203576.59000000032</v>
      </c>
    </row>
    <row r="60" spans="2:28" ht="12.75" hidden="1">
      <c r="B60" s="234"/>
      <c r="C60" s="247" t="s">
        <v>20</v>
      </c>
      <c r="D60" s="326"/>
      <c r="E60" s="236"/>
      <c r="F60" s="237"/>
      <c r="G60" s="237"/>
      <c r="H60" s="149"/>
      <c r="I60" s="149"/>
      <c r="J60" s="149"/>
      <c r="K60" s="248">
        <f>K45+K32+K19+K10+K11+K46</f>
        <v>131676.72</v>
      </c>
      <c r="L60" s="252">
        <f>L45+L32+L19+L10</f>
        <v>122706.12</v>
      </c>
      <c r="M60" s="250">
        <f>M45+M32+M19+M10</f>
        <v>89617.73</v>
      </c>
      <c r="N60" s="37">
        <f>M60+L60+K60</f>
        <v>344000.56999999995</v>
      </c>
      <c r="O60" s="394"/>
      <c r="P60" s="415"/>
      <c r="Q60" s="249">
        <f>Q45+Q32+Q19+Q10</f>
        <v>157862.51</v>
      </c>
      <c r="R60" s="251">
        <f>R45+R32+R19+R10</f>
        <v>135699.35</v>
      </c>
      <c r="S60" s="251">
        <f>S45+S32+S19+S10</f>
        <v>107447.59</v>
      </c>
      <c r="T60" s="37">
        <f t="shared" si="28"/>
        <v>401009.45</v>
      </c>
      <c r="U60" s="440"/>
      <c r="V60" s="471"/>
      <c r="W60" s="245"/>
      <c r="X60" s="244"/>
      <c r="Y60" s="245"/>
      <c r="Z60" s="255"/>
      <c r="AA60" s="488"/>
      <c r="AB60" s="37">
        <f t="shared" si="29"/>
        <v>-57008.88000000006</v>
      </c>
    </row>
    <row r="61" spans="2:28" ht="12.75" hidden="1">
      <c r="B61" s="234"/>
      <c r="C61" s="247" t="s">
        <v>21</v>
      </c>
      <c r="D61" s="326"/>
      <c r="E61" s="236"/>
      <c r="F61" s="237"/>
      <c r="G61" s="237"/>
      <c r="H61" s="149"/>
      <c r="I61" s="149"/>
      <c r="J61" s="149"/>
      <c r="K61" s="248">
        <f>K56+K48+K33+K20+K12+K13+K49</f>
        <v>230557.77000000002</v>
      </c>
      <c r="L61" s="252">
        <f>L56+L48+L33+L20+L12</f>
        <v>301801.69</v>
      </c>
      <c r="M61" s="250">
        <f>M56+M48+M33+M20+M12</f>
        <v>242572.75</v>
      </c>
      <c r="N61" s="37">
        <f>M61+L61+K61</f>
        <v>774932.21</v>
      </c>
      <c r="O61" s="394"/>
      <c r="P61" s="415"/>
      <c r="Q61" s="249">
        <f>Q56+Q48+Q33+Q20+Q12</f>
        <v>328892.1</v>
      </c>
      <c r="R61" s="251">
        <f>R56+R48+R33+R20+R12</f>
        <v>307478.17</v>
      </c>
      <c r="S61" s="251">
        <f>S56+S48+S33+S20+S12</f>
        <v>285129.65</v>
      </c>
      <c r="T61" s="37">
        <f t="shared" si="28"/>
        <v>921499.92</v>
      </c>
      <c r="U61" s="440"/>
      <c r="V61" s="471"/>
      <c r="W61" s="245"/>
      <c r="X61" s="244"/>
      <c r="Y61" s="245"/>
      <c r="Z61" s="255"/>
      <c r="AA61" s="488"/>
      <c r="AB61" s="37">
        <f t="shared" si="29"/>
        <v>-146567.71000000008</v>
      </c>
    </row>
    <row r="62" spans="2:28" ht="13.5" hidden="1" thickBot="1">
      <c r="B62" s="256"/>
      <c r="C62" s="257" t="s">
        <v>15</v>
      </c>
      <c r="D62" s="327"/>
      <c r="E62" s="258"/>
      <c r="F62" s="259"/>
      <c r="G62" s="259"/>
      <c r="H62" s="164"/>
      <c r="I62" s="164"/>
      <c r="J62" s="164"/>
      <c r="K62" s="260">
        <f>K50+K34+K21+K14+K15+K51</f>
        <v>21125.989999999998</v>
      </c>
      <c r="L62" s="261">
        <f>L50+L34+L21+L14</f>
        <v>9058.86</v>
      </c>
      <c r="M62" s="262">
        <f>M50+M34+M21+M14</f>
        <v>2510.0899999999997</v>
      </c>
      <c r="N62" s="100">
        <f>M62+L62+K62</f>
        <v>32694.94</v>
      </c>
      <c r="O62" s="263"/>
      <c r="P62" s="423"/>
      <c r="Q62" s="263">
        <f>Q50+Q34+Q21+Q14</f>
        <v>20755.85</v>
      </c>
      <c r="R62" s="264">
        <f>R50+R34+R21+R14</f>
        <v>9058.86</v>
      </c>
      <c r="S62" s="263">
        <f>S50+S34+S21+S14</f>
        <v>2510.0899999999997</v>
      </c>
      <c r="T62" s="265">
        <f t="shared" si="28"/>
        <v>32324.8</v>
      </c>
      <c r="U62" s="438"/>
      <c r="V62" s="469"/>
      <c r="W62" s="266"/>
      <c r="X62" s="259"/>
      <c r="Y62" s="266"/>
      <c r="Z62" s="267"/>
      <c r="AA62" s="490"/>
      <c r="AB62" s="265">
        <f t="shared" si="29"/>
        <v>370.1399999999994</v>
      </c>
    </row>
    <row r="63" spans="2:28" ht="13.5" customHeight="1">
      <c r="B63" s="32">
        <v>7</v>
      </c>
      <c r="C63" s="572" t="s">
        <v>98</v>
      </c>
      <c r="D63" s="560"/>
      <c r="E63" s="49"/>
      <c r="F63" s="54"/>
      <c r="G63" s="54"/>
      <c r="H63" s="567"/>
      <c r="I63" s="49"/>
      <c r="J63" s="8"/>
      <c r="K63" s="268"/>
      <c r="L63" s="54"/>
      <c r="M63" s="269"/>
      <c r="N63" s="18">
        <f>SUM(K63:M63)</f>
        <v>0</v>
      </c>
      <c r="O63" s="398"/>
      <c r="P63" s="428"/>
      <c r="Q63" s="49">
        <v>22951.77</v>
      </c>
      <c r="R63" s="50">
        <v>33710.32</v>
      </c>
      <c r="S63" s="270">
        <v>44899.77</v>
      </c>
      <c r="T63" s="18">
        <f t="shared" si="28"/>
        <v>101561.86</v>
      </c>
      <c r="U63" s="436">
        <f>T63+P63</f>
        <v>101561.86</v>
      </c>
      <c r="V63" s="467"/>
      <c r="X63" s="54"/>
      <c r="Z63" s="55"/>
      <c r="AA63" s="491"/>
      <c r="AB63" s="45">
        <f aca="true" t="shared" si="30" ref="AB63:AB98">O63-U63</f>
        <v>-101561.86</v>
      </c>
    </row>
    <row r="64" spans="2:29" ht="13.5" customHeight="1">
      <c r="B64" s="20">
        <v>8</v>
      </c>
      <c r="C64" s="156" t="s">
        <v>31</v>
      </c>
      <c r="D64" s="561"/>
      <c r="E64" s="38"/>
      <c r="F64" s="43"/>
      <c r="G64" s="43"/>
      <c r="H64" s="568"/>
      <c r="I64" s="38"/>
      <c r="J64" s="271"/>
      <c r="K64" s="89"/>
      <c r="L64" s="26"/>
      <c r="M64" s="272"/>
      <c r="N64" s="273">
        <f aca="true" t="shared" si="31" ref="N64:N82">M64+L64+K64</f>
        <v>0</v>
      </c>
      <c r="O64" s="399"/>
      <c r="P64" s="413"/>
      <c r="Q64" s="25"/>
      <c r="R64" s="26"/>
      <c r="S64" s="274"/>
      <c r="T64" s="275">
        <f t="shared" si="28"/>
        <v>0</v>
      </c>
      <c r="U64" s="436">
        <f>T64+P64</f>
        <v>0</v>
      </c>
      <c r="V64" s="472"/>
      <c r="W64" s="276"/>
      <c r="X64" s="152"/>
      <c r="Y64" s="276"/>
      <c r="Z64" s="277"/>
      <c r="AA64" s="492"/>
      <c r="AB64" s="45">
        <f t="shared" si="30"/>
        <v>0</v>
      </c>
      <c r="AC64" s="4"/>
    </row>
    <row r="65" spans="2:29" ht="15" customHeight="1">
      <c r="B65" s="20">
        <v>9</v>
      </c>
      <c r="C65" s="156" t="s">
        <v>32</v>
      </c>
      <c r="D65" s="561"/>
      <c r="E65" s="38"/>
      <c r="F65" s="43"/>
      <c r="G65" s="43"/>
      <c r="H65" s="568"/>
      <c r="I65" s="38"/>
      <c r="J65" s="37">
        <v>83104.68</v>
      </c>
      <c r="K65" s="278">
        <v>9761.18</v>
      </c>
      <c r="L65" s="39">
        <v>16393.64</v>
      </c>
      <c r="M65" s="279">
        <v>7184.69</v>
      </c>
      <c r="N65" s="36">
        <f t="shared" si="31"/>
        <v>33339.509999999995</v>
      </c>
      <c r="O65" s="400">
        <f>N65+J65</f>
        <v>116444.18999999999</v>
      </c>
      <c r="P65" s="414">
        <v>33168.77</v>
      </c>
      <c r="Q65" s="38">
        <v>776.3</v>
      </c>
      <c r="R65" s="39">
        <v>3843.97</v>
      </c>
      <c r="S65" s="280">
        <v>4745.41</v>
      </c>
      <c r="T65" s="281">
        <f t="shared" si="28"/>
        <v>9365.679999999998</v>
      </c>
      <c r="U65" s="436">
        <f>T65+P65</f>
        <v>42534.45</v>
      </c>
      <c r="V65" s="456"/>
      <c r="W65" s="42"/>
      <c r="X65" s="43"/>
      <c r="Y65" s="42"/>
      <c r="Z65" s="44"/>
      <c r="AA65" s="476"/>
      <c r="AB65" s="45">
        <f t="shared" si="30"/>
        <v>73909.73999999999</v>
      </c>
      <c r="AC65" s="4"/>
    </row>
    <row r="66" spans="2:28" ht="14.25" customHeight="1">
      <c r="B66" s="20">
        <v>11</v>
      </c>
      <c r="C66" s="35" t="s">
        <v>33</v>
      </c>
      <c r="D66" s="562"/>
      <c r="E66" s="38"/>
      <c r="F66" s="43"/>
      <c r="G66" s="43"/>
      <c r="H66" s="568"/>
      <c r="I66" s="38"/>
      <c r="J66" s="37">
        <v>40229.57</v>
      </c>
      <c r="K66" s="278">
        <v>11416.18</v>
      </c>
      <c r="L66" s="39">
        <v>6938.09</v>
      </c>
      <c r="M66" s="282">
        <v>46318.53</v>
      </c>
      <c r="N66" s="36">
        <f t="shared" si="31"/>
        <v>64672.799999999996</v>
      </c>
      <c r="O66" s="400">
        <f aca="true" t="shared" si="32" ref="O66:O87">N66+J66</f>
        <v>104902.37</v>
      </c>
      <c r="P66" s="414"/>
      <c r="Q66" s="38"/>
      <c r="R66" s="39"/>
      <c r="S66" s="280"/>
      <c r="T66" s="41">
        <f aca="true" t="shared" si="33" ref="T66:T96">SUM(Q66:S66)</f>
        <v>0</v>
      </c>
      <c r="U66" s="436">
        <f aca="true" t="shared" si="34" ref="U66:U96">T66+P66</f>
        <v>0</v>
      </c>
      <c r="V66" s="456"/>
      <c r="W66" s="42"/>
      <c r="X66" s="43"/>
      <c r="Y66" s="42"/>
      <c r="Z66" s="44"/>
      <c r="AA66" s="476"/>
      <c r="AB66" s="45">
        <f t="shared" si="30"/>
        <v>104902.37</v>
      </c>
    </row>
    <row r="67" spans="2:28" ht="12.75" customHeight="1">
      <c r="B67" s="20">
        <v>13</v>
      </c>
      <c r="C67" s="35" t="s">
        <v>34</v>
      </c>
      <c r="D67" s="562"/>
      <c r="E67" s="38"/>
      <c r="F67" s="43"/>
      <c r="G67" s="43"/>
      <c r="H67" s="568"/>
      <c r="I67" s="38"/>
      <c r="J67" s="37">
        <v>10819.91</v>
      </c>
      <c r="K67" s="278">
        <v>15421.13</v>
      </c>
      <c r="L67" s="76"/>
      <c r="M67" s="283"/>
      <c r="N67" s="18">
        <f t="shared" si="31"/>
        <v>15421.13</v>
      </c>
      <c r="O67" s="400">
        <f t="shared" si="32"/>
        <v>26241.04</v>
      </c>
      <c r="P67" s="414">
        <v>10447.52</v>
      </c>
      <c r="Q67" s="38"/>
      <c r="R67" s="39"/>
      <c r="S67" s="282"/>
      <c r="T67" s="41">
        <f t="shared" si="33"/>
        <v>0</v>
      </c>
      <c r="U67" s="436">
        <f t="shared" si="34"/>
        <v>10447.52</v>
      </c>
      <c r="V67" s="456"/>
      <c r="W67" s="42"/>
      <c r="X67" s="83"/>
      <c r="Y67" s="42"/>
      <c r="Z67" s="84"/>
      <c r="AA67" s="493"/>
      <c r="AB67" s="45">
        <f t="shared" si="30"/>
        <v>15793.52</v>
      </c>
    </row>
    <row r="68" spans="2:28" ht="12.75" customHeight="1">
      <c r="B68" s="20">
        <v>14</v>
      </c>
      <c r="C68" s="35" t="s">
        <v>35</v>
      </c>
      <c r="D68" s="562"/>
      <c r="E68" s="38"/>
      <c r="F68" s="43"/>
      <c r="G68" s="43"/>
      <c r="H68" s="568"/>
      <c r="I68" s="38"/>
      <c r="J68" s="37"/>
      <c r="K68" s="278"/>
      <c r="L68" s="39"/>
      <c r="M68" s="282"/>
      <c r="N68" s="41">
        <f t="shared" si="31"/>
        <v>0</v>
      </c>
      <c r="O68" s="400">
        <f t="shared" si="32"/>
        <v>0</v>
      </c>
      <c r="P68" s="414">
        <v>37784.75</v>
      </c>
      <c r="Q68" s="38">
        <v>6655.59</v>
      </c>
      <c r="R68" s="39">
        <v>6363.37</v>
      </c>
      <c r="S68" s="282">
        <v>7133.14</v>
      </c>
      <c r="T68" s="41">
        <f t="shared" si="33"/>
        <v>20152.1</v>
      </c>
      <c r="U68" s="436">
        <f t="shared" si="34"/>
        <v>57936.85</v>
      </c>
      <c r="V68" s="456"/>
      <c r="W68" s="42"/>
      <c r="X68" s="83"/>
      <c r="Y68" s="42"/>
      <c r="Z68" s="84"/>
      <c r="AA68" s="493"/>
      <c r="AB68" s="45">
        <f t="shared" si="30"/>
        <v>-57936.85</v>
      </c>
    </row>
    <row r="69" spans="2:28" ht="12.75" customHeight="1">
      <c r="B69" s="20">
        <v>15</v>
      </c>
      <c r="C69" s="35" t="s">
        <v>36</v>
      </c>
      <c r="D69" s="562"/>
      <c r="E69" s="38"/>
      <c r="F69" s="43"/>
      <c r="G69" s="43"/>
      <c r="H69" s="568"/>
      <c r="I69" s="38"/>
      <c r="J69" s="37"/>
      <c r="K69" s="278"/>
      <c r="L69" s="50"/>
      <c r="M69" s="284"/>
      <c r="N69" s="41">
        <f t="shared" si="31"/>
        <v>0</v>
      </c>
      <c r="O69" s="400">
        <f t="shared" si="32"/>
        <v>0</v>
      </c>
      <c r="P69" s="414">
        <v>16135.95</v>
      </c>
      <c r="Q69" s="38">
        <v>3538.07</v>
      </c>
      <c r="R69" s="39">
        <v>3693.12</v>
      </c>
      <c r="S69" s="282">
        <v>3688.59</v>
      </c>
      <c r="T69" s="41">
        <f t="shared" si="33"/>
        <v>10919.78</v>
      </c>
      <c r="U69" s="436">
        <f t="shared" si="34"/>
        <v>27055.730000000003</v>
      </c>
      <c r="V69" s="456"/>
      <c r="W69" s="42"/>
      <c r="X69" s="83"/>
      <c r="Y69" s="42"/>
      <c r="Z69" s="84"/>
      <c r="AA69" s="493"/>
      <c r="AB69" s="45">
        <f t="shared" si="30"/>
        <v>-27055.730000000003</v>
      </c>
    </row>
    <row r="70" spans="2:28" ht="12.75" customHeight="1">
      <c r="B70" s="20">
        <v>16</v>
      </c>
      <c r="C70" s="301" t="s">
        <v>58</v>
      </c>
      <c r="D70" s="562"/>
      <c r="E70" s="38"/>
      <c r="F70" s="43"/>
      <c r="G70" s="43"/>
      <c r="H70" s="568"/>
      <c r="I70" s="38"/>
      <c r="J70" s="37"/>
      <c r="K70" s="278"/>
      <c r="L70" s="312"/>
      <c r="M70" s="313"/>
      <c r="N70" s="41">
        <f>M70+L70+K70</f>
        <v>0</v>
      </c>
      <c r="O70" s="400">
        <f>N70+J70</f>
        <v>0</v>
      </c>
      <c r="P70" s="414"/>
      <c r="Q70" s="38"/>
      <c r="R70" s="39"/>
      <c r="S70" s="282"/>
      <c r="T70" s="41">
        <f>SUM(Q70:S70)</f>
        <v>0</v>
      </c>
      <c r="U70" s="436">
        <f>T70+P70</f>
        <v>0</v>
      </c>
      <c r="V70" s="456"/>
      <c r="W70" s="42"/>
      <c r="X70" s="83"/>
      <c r="Y70" s="42"/>
      <c r="Z70" s="84"/>
      <c r="AA70" s="493"/>
      <c r="AB70" s="45">
        <f t="shared" si="30"/>
        <v>0</v>
      </c>
    </row>
    <row r="71" spans="2:28" ht="12.75" customHeight="1">
      <c r="B71" s="20">
        <v>17</v>
      </c>
      <c r="C71" s="301" t="s">
        <v>59</v>
      </c>
      <c r="D71" s="562"/>
      <c r="E71" s="38"/>
      <c r="F71" s="43"/>
      <c r="G71" s="43"/>
      <c r="H71" s="568"/>
      <c r="I71" s="38"/>
      <c r="J71" s="37"/>
      <c r="K71" s="278"/>
      <c r="L71" s="312"/>
      <c r="M71" s="313"/>
      <c r="N71" s="41">
        <f>M71+L71+K71</f>
        <v>0</v>
      </c>
      <c r="O71" s="400">
        <f>N71+J71</f>
        <v>0</v>
      </c>
      <c r="P71" s="414">
        <v>12000</v>
      </c>
      <c r="Q71" s="38"/>
      <c r="R71" s="39"/>
      <c r="S71" s="282"/>
      <c r="T71" s="41">
        <f>SUM(Q71:S71)</f>
        <v>0</v>
      </c>
      <c r="U71" s="436">
        <f>T71+P71</f>
        <v>12000</v>
      </c>
      <c r="V71" s="456"/>
      <c r="W71" s="42"/>
      <c r="X71" s="83"/>
      <c r="Y71" s="42"/>
      <c r="Z71" s="84"/>
      <c r="AA71" s="493"/>
      <c r="AB71" s="45">
        <f t="shared" si="30"/>
        <v>-12000</v>
      </c>
    </row>
    <row r="72" spans="2:28" ht="12.75" customHeight="1">
      <c r="B72" s="20">
        <v>18</v>
      </c>
      <c r="C72" s="301" t="s">
        <v>63</v>
      </c>
      <c r="D72" s="562"/>
      <c r="E72" s="38"/>
      <c r="F72" s="43"/>
      <c r="G72" s="43"/>
      <c r="H72" s="568"/>
      <c r="I72" s="38"/>
      <c r="J72" s="37"/>
      <c r="K72" s="278"/>
      <c r="L72" s="50"/>
      <c r="M72" s="284"/>
      <c r="N72" s="41">
        <f>M72+L72+K72</f>
        <v>0</v>
      </c>
      <c r="O72" s="400">
        <f>N72+J72</f>
        <v>0</v>
      </c>
      <c r="P72" s="414">
        <v>3868.76</v>
      </c>
      <c r="Q72" s="38"/>
      <c r="R72" s="39">
        <v>9000</v>
      </c>
      <c r="S72" s="282"/>
      <c r="T72" s="41">
        <f>SUM(Q72:S72)</f>
        <v>9000</v>
      </c>
      <c r="U72" s="436">
        <f>T72+P72</f>
        <v>12868.76</v>
      </c>
      <c r="V72" s="456"/>
      <c r="W72" s="42"/>
      <c r="X72" s="83"/>
      <c r="Y72" s="42"/>
      <c r="Z72" s="84"/>
      <c r="AA72" s="493"/>
      <c r="AB72" s="45">
        <f t="shared" si="30"/>
        <v>-12868.76</v>
      </c>
    </row>
    <row r="73" spans="2:28" ht="12.75" customHeight="1">
      <c r="B73" s="20">
        <v>19</v>
      </c>
      <c r="C73" s="35" t="s">
        <v>37</v>
      </c>
      <c r="D73" s="562"/>
      <c r="E73" s="38"/>
      <c r="F73" s="43"/>
      <c r="G73" s="43"/>
      <c r="H73" s="568"/>
      <c r="I73" s="38"/>
      <c r="J73" s="37"/>
      <c r="K73" s="278"/>
      <c r="L73" s="39"/>
      <c r="M73" s="282"/>
      <c r="N73" s="41">
        <f t="shared" si="31"/>
        <v>0</v>
      </c>
      <c r="O73" s="400">
        <f t="shared" si="32"/>
        <v>0</v>
      </c>
      <c r="P73" s="414"/>
      <c r="Q73" s="38">
        <v>9242.25</v>
      </c>
      <c r="R73" s="39">
        <v>2814</v>
      </c>
      <c r="S73" s="282"/>
      <c r="T73" s="41">
        <f t="shared" si="33"/>
        <v>12056.25</v>
      </c>
      <c r="U73" s="436">
        <f t="shared" si="34"/>
        <v>12056.25</v>
      </c>
      <c r="V73" s="456"/>
      <c r="W73" s="42"/>
      <c r="X73" s="83"/>
      <c r="Y73" s="42"/>
      <c r="Z73" s="84"/>
      <c r="AA73" s="493"/>
      <c r="AB73" s="45">
        <f t="shared" si="30"/>
        <v>-12056.25</v>
      </c>
    </row>
    <row r="74" spans="2:28" ht="12.75" customHeight="1">
      <c r="B74" s="20">
        <v>20</v>
      </c>
      <c r="C74" s="35" t="s">
        <v>38</v>
      </c>
      <c r="D74" s="562"/>
      <c r="E74" s="38"/>
      <c r="F74" s="43"/>
      <c r="G74" s="43"/>
      <c r="H74" s="568"/>
      <c r="I74" s="38"/>
      <c r="J74" s="37"/>
      <c r="K74" s="278"/>
      <c r="L74" s="309"/>
      <c r="M74" s="319"/>
      <c r="N74" s="41">
        <f t="shared" si="31"/>
        <v>0</v>
      </c>
      <c r="O74" s="400">
        <f t="shared" si="32"/>
        <v>0</v>
      </c>
      <c r="P74" s="414">
        <v>223150.72</v>
      </c>
      <c r="Q74" s="38">
        <v>38219.19</v>
      </c>
      <c r="R74" s="39">
        <v>38219.19</v>
      </c>
      <c r="S74" s="282">
        <v>36986.29</v>
      </c>
      <c r="T74" s="41">
        <f t="shared" si="33"/>
        <v>113424.67000000001</v>
      </c>
      <c r="U74" s="436">
        <f t="shared" si="34"/>
        <v>336575.39</v>
      </c>
      <c r="V74" s="456"/>
      <c r="W74" s="42"/>
      <c r="X74" s="83"/>
      <c r="Y74" s="42"/>
      <c r="Z74" s="84"/>
      <c r="AA74" s="493"/>
      <c r="AB74" s="45">
        <f t="shared" si="30"/>
        <v>-336575.39</v>
      </c>
    </row>
    <row r="75" spans="2:28" ht="12.75" customHeight="1">
      <c r="B75" s="20">
        <v>21</v>
      </c>
      <c r="C75" s="301" t="s">
        <v>54</v>
      </c>
      <c r="D75" s="563"/>
      <c r="E75" s="38"/>
      <c r="F75" s="43"/>
      <c r="G75" s="43"/>
      <c r="H75" s="568"/>
      <c r="I75" s="38"/>
      <c r="J75" s="37"/>
      <c r="K75" s="278"/>
      <c r="L75" s="50"/>
      <c r="M75" s="284"/>
      <c r="N75" s="41">
        <f t="shared" si="31"/>
        <v>0</v>
      </c>
      <c r="O75" s="400">
        <f t="shared" si="32"/>
        <v>0</v>
      </c>
      <c r="P75" s="414">
        <v>916</v>
      </c>
      <c r="Q75" s="38"/>
      <c r="R75" s="39"/>
      <c r="S75" s="282"/>
      <c r="T75" s="41">
        <f>S75+R75+Q75</f>
        <v>0</v>
      </c>
      <c r="U75" s="436">
        <f t="shared" si="34"/>
        <v>916</v>
      </c>
      <c r="V75" s="456"/>
      <c r="W75" s="42"/>
      <c r="X75" s="83"/>
      <c r="Y75" s="42"/>
      <c r="Z75" s="84"/>
      <c r="AA75" s="493"/>
      <c r="AB75" s="45">
        <f t="shared" si="30"/>
        <v>-916</v>
      </c>
    </row>
    <row r="76" spans="2:28" ht="12.75" customHeight="1">
      <c r="B76" s="20">
        <v>22</v>
      </c>
      <c r="C76" s="35" t="s">
        <v>39</v>
      </c>
      <c r="D76" s="562"/>
      <c r="E76" s="38"/>
      <c r="F76" s="43"/>
      <c r="G76" s="43"/>
      <c r="H76" s="568"/>
      <c r="I76" s="38"/>
      <c r="J76" s="37"/>
      <c r="K76" s="278"/>
      <c r="L76" s="39"/>
      <c r="M76" s="282"/>
      <c r="N76" s="41">
        <f t="shared" si="31"/>
        <v>0</v>
      </c>
      <c r="O76" s="400">
        <f t="shared" si="32"/>
        <v>0</v>
      </c>
      <c r="P76" s="414"/>
      <c r="Q76" s="38">
        <v>630</v>
      </c>
      <c r="R76" s="39">
        <v>90</v>
      </c>
      <c r="S76" s="282"/>
      <c r="T76" s="41">
        <f t="shared" si="33"/>
        <v>720</v>
      </c>
      <c r="U76" s="436">
        <f t="shared" si="34"/>
        <v>720</v>
      </c>
      <c r="V76" s="456"/>
      <c r="W76" s="42"/>
      <c r="X76" s="83"/>
      <c r="Y76" s="42"/>
      <c r="Z76" s="84"/>
      <c r="AA76" s="493"/>
      <c r="AB76" s="45">
        <f t="shared" si="30"/>
        <v>-720</v>
      </c>
    </row>
    <row r="77" spans="2:28" ht="12.75">
      <c r="B77" s="20">
        <v>23</v>
      </c>
      <c r="C77" s="35" t="s">
        <v>40</v>
      </c>
      <c r="D77" s="562"/>
      <c r="E77" s="38"/>
      <c r="F77" s="43"/>
      <c r="G77" s="43"/>
      <c r="H77" s="568"/>
      <c r="I77" s="38"/>
      <c r="J77" s="37">
        <v>4080</v>
      </c>
      <c r="K77" s="278">
        <v>680</v>
      </c>
      <c r="L77" s="50">
        <v>680</v>
      </c>
      <c r="M77" s="285">
        <v>680</v>
      </c>
      <c r="N77" s="286">
        <f t="shared" si="31"/>
        <v>2040</v>
      </c>
      <c r="O77" s="400">
        <f t="shared" si="32"/>
        <v>6120</v>
      </c>
      <c r="P77" s="414"/>
      <c r="Q77" s="38"/>
      <c r="R77" s="39"/>
      <c r="S77" s="282"/>
      <c r="T77" s="41">
        <f t="shared" si="33"/>
        <v>0</v>
      </c>
      <c r="U77" s="436">
        <f t="shared" si="34"/>
        <v>0</v>
      </c>
      <c r="V77" s="456"/>
      <c r="W77" s="42"/>
      <c r="X77" s="83"/>
      <c r="Y77" s="42"/>
      <c r="Z77" s="84"/>
      <c r="AA77" s="493"/>
      <c r="AB77" s="45">
        <f t="shared" si="30"/>
        <v>6120</v>
      </c>
    </row>
    <row r="78" spans="2:28" ht="12.75">
      <c r="B78" s="20">
        <v>24</v>
      </c>
      <c r="C78" s="35" t="s">
        <v>41</v>
      </c>
      <c r="D78" s="562"/>
      <c r="E78" s="38"/>
      <c r="F78" s="43"/>
      <c r="G78" s="43"/>
      <c r="H78" s="568"/>
      <c r="I78" s="38"/>
      <c r="J78" s="37">
        <v>100119.6</v>
      </c>
      <c r="K78" s="278">
        <v>16686.6</v>
      </c>
      <c r="L78" s="308">
        <v>16686.6</v>
      </c>
      <c r="M78" s="282">
        <v>16686.6</v>
      </c>
      <c r="N78" s="18">
        <f t="shared" si="31"/>
        <v>50059.799999999996</v>
      </c>
      <c r="O78" s="400">
        <f t="shared" si="32"/>
        <v>150179.4</v>
      </c>
      <c r="P78" s="414">
        <v>99001.4</v>
      </c>
      <c r="Q78" s="38">
        <v>15746.9</v>
      </c>
      <c r="R78" s="39">
        <v>15746.9</v>
      </c>
      <c r="S78" s="282">
        <v>18006.9</v>
      </c>
      <c r="T78" s="45">
        <f t="shared" si="33"/>
        <v>49500.7</v>
      </c>
      <c r="U78" s="436">
        <f t="shared" si="34"/>
        <v>148502.09999999998</v>
      </c>
      <c r="V78" s="456"/>
      <c r="W78" s="42"/>
      <c r="X78" s="83"/>
      <c r="Y78" s="42"/>
      <c r="Z78" s="84"/>
      <c r="AA78" s="493"/>
      <c r="AB78" s="45">
        <f t="shared" si="30"/>
        <v>1677.3000000000175</v>
      </c>
    </row>
    <row r="79" spans="2:28" ht="12.75">
      <c r="B79" s="20">
        <v>25</v>
      </c>
      <c r="C79" s="301" t="s">
        <v>102</v>
      </c>
      <c r="D79" s="563"/>
      <c r="E79" s="38"/>
      <c r="F79" s="43"/>
      <c r="G79" s="43"/>
      <c r="H79" s="568"/>
      <c r="I79" s="38"/>
      <c r="J79" s="37"/>
      <c r="K79" s="278"/>
      <c r="L79" s="39"/>
      <c r="M79" s="282"/>
      <c r="N79" s="36">
        <f t="shared" si="31"/>
        <v>0</v>
      </c>
      <c r="O79" s="400">
        <f t="shared" si="32"/>
        <v>0</v>
      </c>
      <c r="P79" s="414"/>
      <c r="Q79" s="38"/>
      <c r="R79" s="39">
        <v>3895.46</v>
      </c>
      <c r="S79" s="282">
        <v>51.63</v>
      </c>
      <c r="T79" s="311">
        <f t="shared" si="33"/>
        <v>3947.09</v>
      </c>
      <c r="U79" s="436">
        <f t="shared" si="34"/>
        <v>3947.09</v>
      </c>
      <c r="V79" s="456"/>
      <c r="W79" s="42"/>
      <c r="X79" s="83"/>
      <c r="Y79" s="42"/>
      <c r="Z79" s="84"/>
      <c r="AA79" s="493"/>
      <c r="AB79" s="45">
        <f t="shared" si="30"/>
        <v>-3947.09</v>
      </c>
    </row>
    <row r="80" spans="2:28" ht="12.75">
      <c r="B80" s="20">
        <v>26</v>
      </c>
      <c r="C80" s="301" t="s">
        <v>46</v>
      </c>
      <c r="D80" s="563"/>
      <c r="E80" s="38"/>
      <c r="F80" s="43"/>
      <c r="G80" s="43"/>
      <c r="H80" s="568"/>
      <c r="I80" s="38"/>
      <c r="J80" s="37">
        <v>354595.1</v>
      </c>
      <c r="K80" s="278">
        <v>63105.16</v>
      </c>
      <c r="L80" s="76">
        <v>58313.93</v>
      </c>
      <c r="M80" s="284">
        <v>60563.41</v>
      </c>
      <c r="N80" s="41">
        <f t="shared" si="31"/>
        <v>181982.5</v>
      </c>
      <c r="O80" s="400">
        <f t="shared" si="32"/>
        <v>536577.6</v>
      </c>
      <c r="P80" s="414"/>
      <c r="Q80" s="38">
        <v>11184.98</v>
      </c>
      <c r="R80" s="39"/>
      <c r="S80" s="282"/>
      <c r="T80" s="18">
        <f t="shared" si="33"/>
        <v>11184.98</v>
      </c>
      <c r="U80" s="436">
        <f t="shared" si="34"/>
        <v>11184.98</v>
      </c>
      <c r="V80" s="456"/>
      <c r="W80" s="42"/>
      <c r="X80" s="83"/>
      <c r="Y80" s="42"/>
      <c r="Z80" s="84"/>
      <c r="AA80" s="493"/>
      <c r="AB80" s="45">
        <f t="shared" si="30"/>
        <v>525392.62</v>
      </c>
    </row>
    <row r="81" spans="2:28" ht="12.75" customHeight="1">
      <c r="B81" s="20">
        <v>27</v>
      </c>
      <c r="C81" s="301" t="s">
        <v>53</v>
      </c>
      <c r="D81" s="563"/>
      <c r="E81" s="38"/>
      <c r="F81" s="43"/>
      <c r="G81" s="43"/>
      <c r="H81" s="568"/>
      <c r="I81" s="38"/>
      <c r="J81" s="37">
        <v>327538.31</v>
      </c>
      <c r="K81" s="278">
        <v>72474.63</v>
      </c>
      <c r="L81" s="287">
        <v>60161.52</v>
      </c>
      <c r="M81" s="310">
        <v>62231.45</v>
      </c>
      <c r="N81" s="311">
        <f t="shared" si="31"/>
        <v>194867.6</v>
      </c>
      <c r="O81" s="400">
        <f t="shared" si="32"/>
        <v>522405.91000000003</v>
      </c>
      <c r="P81" s="414">
        <v>327538.31</v>
      </c>
      <c r="Q81" s="38">
        <v>72474.63</v>
      </c>
      <c r="R81" s="39">
        <v>60161.52</v>
      </c>
      <c r="S81" s="282">
        <v>62231.45</v>
      </c>
      <c r="T81" s="41">
        <f t="shared" si="33"/>
        <v>194867.59999999998</v>
      </c>
      <c r="U81" s="436">
        <f t="shared" si="34"/>
        <v>522405.91</v>
      </c>
      <c r="V81" s="456"/>
      <c r="W81" s="42"/>
      <c r="X81" s="83"/>
      <c r="Y81" s="42"/>
      <c r="Z81" s="84"/>
      <c r="AA81" s="493"/>
      <c r="AB81" s="45">
        <f t="shared" si="30"/>
        <v>0</v>
      </c>
    </row>
    <row r="82" spans="2:28" ht="12.75" customHeight="1">
      <c r="B82" s="20">
        <v>28</v>
      </c>
      <c r="C82" s="301" t="s">
        <v>55</v>
      </c>
      <c r="D82" s="563"/>
      <c r="E82" s="38"/>
      <c r="F82" s="43"/>
      <c r="G82" s="43"/>
      <c r="H82" s="568"/>
      <c r="I82" s="38"/>
      <c r="J82" s="37">
        <v>38019.95</v>
      </c>
      <c r="K82" s="278">
        <v>9593.9</v>
      </c>
      <c r="L82" s="76">
        <v>9021.83</v>
      </c>
      <c r="M82" s="310">
        <v>1034.51</v>
      </c>
      <c r="N82" s="41">
        <f t="shared" si="31"/>
        <v>19650.239999999998</v>
      </c>
      <c r="O82" s="400">
        <f t="shared" si="32"/>
        <v>57670.189999999995</v>
      </c>
      <c r="P82" s="414">
        <v>38019.95</v>
      </c>
      <c r="Q82" s="38">
        <v>9593.9</v>
      </c>
      <c r="R82" s="39">
        <v>9021.83</v>
      </c>
      <c r="S82" s="282">
        <v>1034.51</v>
      </c>
      <c r="T82" s="41">
        <f t="shared" si="33"/>
        <v>19650.239999999998</v>
      </c>
      <c r="U82" s="436">
        <f t="shared" si="34"/>
        <v>57670.189999999995</v>
      </c>
      <c r="V82" s="456"/>
      <c r="W82" s="42"/>
      <c r="X82" s="83"/>
      <c r="Y82" s="42"/>
      <c r="Z82" s="84"/>
      <c r="AA82" s="493"/>
      <c r="AB82" s="45">
        <f t="shared" si="30"/>
        <v>0</v>
      </c>
    </row>
    <row r="83" spans="2:28" ht="12.75" customHeight="1">
      <c r="B83" s="20">
        <v>29</v>
      </c>
      <c r="C83" s="301" t="s">
        <v>66</v>
      </c>
      <c r="D83" s="563"/>
      <c r="E83" s="38"/>
      <c r="F83" s="43"/>
      <c r="G83" s="43"/>
      <c r="H83" s="568"/>
      <c r="I83" s="38"/>
      <c r="J83" s="37">
        <v>628.36</v>
      </c>
      <c r="K83" s="278">
        <v>72.64</v>
      </c>
      <c r="L83" s="76">
        <v>3846.93</v>
      </c>
      <c r="M83" s="514">
        <v>1344.86</v>
      </c>
      <c r="N83" s="41">
        <f>M83+L83+K83</f>
        <v>5264.43</v>
      </c>
      <c r="O83" s="400">
        <f>N83+J83</f>
        <v>5892.79</v>
      </c>
      <c r="P83" s="414">
        <v>628.36</v>
      </c>
      <c r="Q83" s="38">
        <v>72.64</v>
      </c>
      <c r="R83" s="39">
        <v>3846.93</v>
      </c>
      <c r="S83" s="282">
        <v>1344.86</v>
      </c>
      <c r="T83" s="41">
        <f>SUM(Q83:S83)</f>
        <v>5264.429999999999</v>
      </c>
      <c r="U83" s="436">
        <f>T83+P83</f>
        <v>5892.789999999999</v>
      </c>
      <c r="V83" s="456"/>
      <c r="W83" s="42"/>
      <c r="X83" s="83"/>
      <c r="Y83" s="42"/>
      <c r="Z83" s="84"/>
      <c r="AA83" s="493"/>
      <c r="AB83" s="45">
        <f t="shared" si="30"/>
        <v>0</v>
      </c>
    </row>
    <row r="84" spans="2:28" ht="12.75" customHeight="1">
      <c r="B84" s="20">
        <v>30</v>
      </c>
      <c r="C84" s="301" t="s">
        <v>62</v>
      </c>
      <c r="D84" s="563"/>
      <c r="E84" s="38"/>
      <c r="F84" s="43"/>
      <c r="G84" s="43"/>
      <c r="H84" s="568"/>
      <c r="I84" s="38"/>
      <c r="J84" s="37"/>
      <c r="K84" s="278"/>
      <c r="L84" s="76"/>
      <c r="M84" s="514"/>
      <c r="N84" s="41">
        <f>M84+L84+K84</f>
        <v>0</v>
      </c>
      <c r="O84" s="400">
        <f>N84+J84</f>
        <v>0</v>
      </c>
      <c r="P84" s="414"/>
      <c r="Q84" s="38"/>
      <c r="R84" s="39"/>
      <c r="S84" s="282"/>
      <c r="T84" s="41">
        <f t="shared" si="33"/>
        <v>0</v>
      </c>
      <c r="U84" s="436">
        <f t="shared" si="34"/>
        <v>0</v>
      </c>
      <c r="V84" s="456"/>
      <c r="W84" s="42"/>
      <c r="X84" s="83"/>
      <c r="Y84" s="42"/>
      <c r="Z84" s="84"/>
      <c r="AA84" s="493"/>
      <c r="AB84" s="45">
        <f t="shared" si="30"/>
        <v>0</v>
      </c>
    </row>
    <row r="85" spans="2:28" ht="12.75" customHeight="1">
      <c r="B85" s="20">
        <v>31</v>
      </c>
      <c r="C85" s="35" t="s">
        <v>42</v>
      </c>
      <c r="D85" s="562"/>
      <c r="E85" s="38"/>
      <c r="F85" s="43"/>
      <c r="G85" s="43"/>
      <c r="H85" s="568"/>
      <c r="I85" s="38"/>
      <c r="J85" s="37"/>
      <c r="K85" s="278"/>
      <c r="L85" s="309"/>
      <c r="M85" s="284"/>
      <c r="N85" s="41">
        <f>M85+L85+K85</f>
        <v>0</v>
      </c>
      <c r="O85" s="400">
        <f>N85+J85</f>
        <v>0</v>
      </c>
      <c r="P85" s="414">
        <v>5940.19</v>
      </c>
      <c r="Q85" s="38">
        <v>602.5</v>
      </c>
      <c r="R85" s="39">
        <v>517.88</v>
      </c>
      <c r="S85" s="282">
        <v>540.63</v>
      </c>
      <c r="T85" s="41">
        <f t="shared" si="33"/>
        <v>1661.0100000000002</v>
      </c>
      <c r="U85" s="436">
        <f t="shared" si="34"/>
        <v>7601.2</v>
      </c>
      <c r="V85" s="456"/>
      <c r="W85" s="42"/>
      <c r="X85" s="83"/>
      <c r="Y85" s="42"/>
      <c r="Z85" s="84"/>
      <c r="AA85" s="493"/>
      <c r="AB85" s="45">
        <f t="shared" si="30"/>
        <v>-7601.2</v>
      </c>
    </row>
    <row r="86" spans="2:28" ht="12.75" customHeight="1">
      <c r="B86" s="20">
        <v>32</v>
      </c>
      <c r="C86" s="35" t="s">
        <v>43</v>
      </c>
      <c r="D86" s="562"/>
      <c r="E86" s="38"/>
      <c r="F86" s="43"/>
      <c r="G86" s="43"/>
      <c r="H86" s="568"/>
      <c r="I86" s="38"/>
      <c r="J86" s="37"/>
      <c r="K86" s="278"/>
      <c r="L86" s="50"/>
      <c r="M86" s="310"/>
      <c r="N86" s="311">
        <f>M86+L86+K86</f>
        <v>0</v>
      </c>
      <c r="O86" s="400">
        <f t="shared" si="32"/>
        <v>0</v>
      </c>
      <c r="P86" s="414">
        <v>220712.94</v>
      </c>
      <c r="Q86" s="38"/>
      <c r="R86" s="39"/>
      <c r="S86" s="282">
        <v>104786.4</v>
      </c>
      <c r="T86" s="41">
        <f t="shared" si="33"/>
        <v>104786.4</v>
      </c>
      <c r="U86" s="436">
        <f t="shared" si="34"/>
        <v>325499.33999999997</v>
      </c>
      <c r="V86" s="456"/>
      <c r="W86" s="42"/>
      <c r="X86" s="83"/>
      <c r="Y86" s="42"/>
      <c r="Z86" s="84"/>
      <c r="AA86" s="493"/>
      <c r="AB86" s="45">
        <f t="shared" si="30"/>
        <v>-325499.33999999997</v>
      </c>
    </row>
    <row r="87" spans="2:28" ht="12.75" customHeight="1">
      <c r="B87" s="20">
        <v>33</v>
      </c>
      <c r="C87" s="301" t="s">
        <v>74</v>
      </c>
      <c r="D87" s="563"/>
      <c r="E87" s="38"/>
      <c r="F87" s="43"/>
      <c r="G87" s="43"/>
      <c r="H87" s="568"/>
      <c r="I87" s="38"/>
      <c r="J87" s="37"/>
      <c r="K87" s="278"/>
      <c r="L87" s="39"/>
      <c r="M87" s="285"/>
      <c r="N87" s="18">
        <f>M87+L87+K87</f>
        <v>0</v>
      </c>
      <c r="O87" s="400">
        <f t="shared" si="32"/>
        <v>0</v>
      </c>
      <c r="P87" s="414">
        <v>12650</v>
      </c>
      <c r="Q87" s="38"/>
      <c r="R87" s="39"/>
      <c r="S87" s="282"/>
      <c r="T87" s="41">
        <f t="shared" si="33"/>
        <v>0</v>
      </c>
      <c r="U87" s="436">
        <f t="shared" si="34"/>
        <v>12650</v>
      </c>
      <c r="V87" s="456"/>
      <c r="W87" s="42"/>
      <c r="X87" s="83"/>
      <c r="Y87" s="42"/>
      <c r="Z87" s="84"/>
      <c r="AA87" s="493"/>
      <c r="AB87" s="45">
        <f t="shared" si="30"/>
        <v>-12650</v>
      </c>
    </row>
    <row r="88" spans="2:28" ht="12.75" customHeight="1">
      <c r="B88" s="20">
        <v>34</v>
      </c>
      <c r="C88" s="301" t="s">
        <v>57</v>
      </c>
      <c r="D88" s="562"/>
      <c r="E88" s="38"/>
      <c r="F88" s="43"/>
      <c r="G88" s="43"/>
      <c r="H88" s="568"/>
      <c r="I88" s="38"/>
      <c r="J88" s="37"/>
      <c r="K88" s="278"/>
      <c r="L88" s="39"/>
      <c r="M88" s="282"/>
      <c r="N88" s="41">
        <f aca="true" t="shared" si="35" ref="N88:N93">M88+L88+K88</f>
        <v>0</v>
      </c>
      <c r="O88" s="400">
        <f aca="true" t="shared" si="36" ref="O88:O93">N88+J88</f>
        <v>0</v>
      </c>
      <c r="P88" s="414">
        <v>3398.24</v>
      </c>
      <c r="Q88" s="38">
        <v>1310</v>
      </c>
      <c r="R88" s="39"/>
      <c r="S88" s="282"/>
      <c r="T88" s="41">
        <f t="shared" si="33"/>
        <v>1310</v>
      </c>
      <c r="U88" s="436">
        <f t="shared" si="34"/>
        <v>4708.24</v>
      </c>
      <c r="V88" s="456"/>
      <c r="W88" s="42"/>
      <c r="X88" s="83"/>
      <c r="Y88" s="42"/>
      <c r="Z88" s="84"/>
      <c r="AA88" s="493"/>
      <c r="AB88" s="45">
        <f t="shared" si="30"/>
        <v>-4708.24</v>
      </c>
    </row>
    <row r="89" spans="2:28" ht="12.75" customHeight="1">
      <c r="B89" s="20">
        <v>35</v>
      </c>
      <c r="C89" s="301" t="s">
        <v>52</v>
      </c>
      <c r="D89" s="563"/>
      <c r="E89" s="38"/>
      <c r="F89" s="43"/>
      <c r="G89" s="43"/>
      <c r="H89" s="568"/>
      <c r="I89" s="38"/>
      <c r="J89" s="37">
        <v>14160</v>
      </c>
      <c r="K89" s="278">
        <v>2360</v>
      </c>
      <c r="L89" s="39">
        <v>2360</v>
      </c>
      <c r="M89" s="282">
        <v>2360</v>
      </c>
      <c r="N89" s="41">
        <f t="shared" si="35"/>
        <v>7080</v>
      </c>
      <c r="O89" s="400">
        <f t="shared" si="36"/>
        <v>21240</v>
      </c>
      <c r="P89" s="414"/>
      <c r="Q89" s="38"/>
      <c r="R89" s="39"/>
      <c r="S89" s="282"/>
      <c r="T89" s="41">
        <f t="shared" si="33"/>
        <v>0</v>
      </c>
      <c r="U89" s="436">
        <f t="shared" si="34"/>
        <v>0</v>
      </c>
      <c r="V89" s="456"/>
      <c r="W89" s="42"/>
      <c r="X89" s="83"/>
      <c r="Y89" s="42"/>
      <c r="Z89" s="84"/>
      <c r="AA89" s="493"/>
      <c r="AB89" s="45">
        <f t="shared" si="30"/>
        <v>21240</v>
      </c>
    </row>
    <row r="90" spans="2:28" ht="12.75" customHeight="1">
      <c r="B90" s="20">
        <v>36</v>
      </c>
      <c r="C90" s="35" t="s">
        <v>44</v>
      </c>
      <c r="D90" s="562"/>
      <c r="E90" s="38"/>
      <c r="F90" s="43"/>
      <c r="G90" s="43"/>
      <c r="H90" s="568"/>
      <c r="I90" s="38"/>
      <c r="J90" s="37">
        <v>2454.84</v>
      </c>
      <c r="K90" s="278">
        <v>756.79</v>
      </c>
      <c r="L90" s="76"/>
      <c r="M90" s="282">
        <v>418.1</v>
      </c>
      <c r="N90" s="41">
        <f t="shared" si="35"/>
        <v>1174.8899999999999</v>
      </c>
      <c r="O90" s="400">
        <f t="shared" si="36"/>
        <v>3629.73</v>
      </c>
      <c r="P90" s="414">
        <v>40402.05</v>
      </c>
      <c r="Q90" s="38">
        <v>13199.14</v>
      </c>
      <c r="R90" s="39">
        <v>14894.68</v>
      </c>
      <c r="S90" s="282">
        <v>5418.32</v>
      </c>
      <c r="T90" s="41">
        <f t="shared" si="33"/>
        <v>33512.14</v>
      </c>
      <c r="U90" s="436">
        <f t="shared" si="34"/>
        <v>73914.19</v>
      </c>
      <c r="V90" s="456"/>
      <c r="W90" s="42"/>
      <c r="X90" s="83"/>
      <c r="Y90" s="42"/>
      <c r="Z90" s="84"/>
      <c r="AA90" s="493"/>
      <c r="AB90" s="45">
        <f t="shared" si="30"/>
        <v>-70284.46</v>
      </c>
    </row>
    <row r="91" spans="2:28" ht="12.75" customHeight="1">
      <c r="B91" s="20">
        <v>37</v>
      </c>
      <c r="C91" s="301" t="s">
        <v>47</v>
      </c>
      <c r="D91" s="563"/>
      <c r="E91" s="38"/>
      <c r="F91" s="43"/>
      <c r="G91" s="43"/>
      <c r="H91" s="568"/>
      <c r="I91" s="38"/>
      <c r="J91" s="37"/>
      <c r="K91" s="278"/>
      <c r="L91" s="308"/>
      <c r="M91" s="284"/>
      <c r="N91" s="41">
        <f t="shared" si="35"/>
        <v>0</v>
      </c>
      <c r="O91" s="400">
        <f t="shared" si="36"/>
        <v>0</v>
      </c>
      <c r="P91" s="429"/>
      <c r="Q91" s="38"/>
      <c r="R91" s="39"/>
      <c r="S91" s="282"/>
      <c r="T91" s="41">
        <f>S91+R91+Q91</f>
        <v>0</v>
      </c>
      <c r="U91" s="436">
        <f t="shared" si="34"/>
        <v>0</v>
      </c>
      <c r="V91" s="456"/>
      <c r="W91" s="42"/>
      <c r="X91" s="83"/>
      <c r="Y91" s="42"/>
      <c r="Z91" s="84"/>
      <c r="AA91" s="493"/>
      <c r="AB91" s="45">
        <f t="shared" si="30"/>
        <v>0</v>
      </c>
    </row>
    <row r="92" spans="2:28" ht="12.75" customHeight="1">
      <c r="B92" s="20">
        <v>38</v>
      </c>
      <c r="C92" s="301" t="s">
        <v>48</v>
      </c>
      <c r="D92" s="563"/>
      <c r="E92" s="38"/>
      <c r="F92" s="43"/>
      <c r="G92" s="43"/>
      <c r="H92" s="568"/>
      <c r="I92" s="38"/>
      <c r="J92" s="271"/>
      <c r="K92" s="278"/>
      <c r="L92" s="312"/>
      <c r="M92" s="313"/>
      <c r="N92" s="41">
        <f t="shared" si="35"/>
        <v>0</v>
      </c>
      <c r="O92" s="400">
        <f t="shared" si="36"/>
        <v>0</v>
      </c>
      <c r="P92" s="429"/>
      <c r="Q92" s="38"/>
      <c r="R92" s="39"/>
      <c r="S92" s="282"/>
      <c r="T92" s="41">
        <f>S92+R92+Q92</f>
        <v>0</v>
      </c>
      <c r="U92" s="436">
        <f t="shared" si="34"/>
        <v>0</v>
      </c>
      <c r="V92" s="456"/>
      <c r="W92" s="42"/>
      <c r="X92" s="83"/>
      <c r="Y92" s="42"/>
      <c r="Z92" s="84"/>
      <c r="AA92" s="493"/>
      <c r="AB92" s="45">
        <f t="shared" si="30"/>
        <v>0</v>
      </c>
    </row>
    <row r="93" spans="2:28" ht="13.5" customHeight="1">
      <c r="B93" s="65">
        <v>39</v>
      </c>
      <c r="C93" s="559" t="s">
        <v>68</v>
      </c>
      <c r="D93" s="562"/>
      <c r="E93" s="38"/>
      <c r="F93" s="43"/>
      <c r="G93" s="43"/>
      <c r="H93" s="568"/>
      <c r="I93" s="81"/>
      <c r="J93" s="547">
        <v>42813.5</v>
      </c>
      <c r="K93" s="516"/>
      <c r="L93" s="50"/>
      <c r="M93" s="270"/>
      <c r="N93" s="45">
        <f t="shared" si="35"/>
        <v>0</v>
      </c>
      <c r="O93" s="405">
        <f t="shared" si="36"/>
        <v>42813.5</v>
      </c>
      <c r="P93" s="537"/>
      <c r="Q93" s="82"/>
      <c r="R93" s="83"/>
      <c r="S93" s="538"/>
      <c r="T93" s="45">
        <f t="shared" si="33"/>
        <v>0</v>
      </c>
      <c r="U93" s="436">
        <f t="shared" si="34"/>
        <v>0</v>
      </c>
      <c r="V93" s="456"/>
      <c r="W93" s="42"/>
      <c r="X93" s="83"/>
      <c r="Y93" s="42"/>
      <c r="Z93" s="84"/>
      <c r="AA93" s="493"/>
      <c r="AB93" s="45">
        <f t="shared" si="30"/>
        <v>42813.5</v>
      </c>
    </row>
    <row r="94" spans="2:28" ht="13.5" customHeight="1">
      <c r="B94" s="521">
        <v>40</v>
      </c>
      <c r="C94" s="522" t="s">
        <v>69</v>
      </c>
      <c r="D94" s="564"/>
      <c r="E94" s="49"/>
      <c r="F94" s="54"/>
      <c r="G94" s="54"/>
      <c r="H94" s="569"/>
      <c r="I94" s="536"/>
      <c r="J94" s="519"/>
      <c r="K94" s="517"/>
      <c r="L94" s="312"/>
      <c r="M94" s="313"/>
      <c r="N94" s="542"/>
      <c r="O94" s="409"/>
      <c r="P94" s="432">
        <v>1031213.67</v>
      </c>
      <c r="Q94" s="536"/>
      <c r="R94" s="518"/>
      <c r="S94" s="526"/>
      <c r="T94" s="45">
        <f t="shared" si="33"/>
        <v>0</v>
      </c>
      <c r="U94" s="436">
        <f t="shared" si="34"/>
        <v>1031213.67</v>
      </c>
      <c r="V94" s="457"/>
      <c r="W94" s="42"/>
      <c r="X94" s="83"/>
      <c r="Y94" s="82"/>
      <c r="Z94" s="84"/>
      <c r="AA94" s="493"/>
      <c r="AB94" s="45">
        <f t="shared" si="30"/>
        <v>-1031213.67</v>
      </c>
    </row>
    <row r="95" spans="2:28" ht="13.5" customHeight="1">
      <c r="B95" s="32">
        <v>41</v>
      </c>
      <c r="C95" s="515" t="s">
        <v>65</v>
      </c>
      <c r="D95" s="565"/>
      <c r="E95" s="536"/>
      <c r="F95" s="518"/>
      <c r="G95" s="518"/>
      <c r="H95" s="570"/>
      <c r="I95" s="49"/>
      <c r="J95" s="548">
        <v>108659.05</v>
      </c>
      <c r="K95" s="539">
        <v>15330.68</v>
      </c>
      <c r="L95" s="540">
        <v>15812.52</v>
      </c>
      <c r="M95" s="541">
        <v>16117.05</v>
      </c>
      <c r="N95" s="18">
        <f>M95+L95+K95</f>
        <v>47260.25</v>
      </c>
      <c r="O95" s="397">
        <f>N95+J95</f>
        <v>155919.3</v>
      </c>
      <c r="P95" s="428"/>
      <c r="Q95" s="75"/>
      <c r="R95" s="54"/>
      <c r="S95" s="269"/>
      <c r="T95" s="45">
        <f t="shared" si="33"/>
        <v>0</v>
      </c>
      <c r="U95" s="436">
        <f t="shared" si="34"/>
        <v>0</v>
      </c>
      <c r="V95" s="457"/>
      <c r="W95" s="42"/>
      <c r="X95" s="83"/>
      <c r="Y95" s="82"/>
      <c r="Z95" s="84"/>
      <c r="AA95" s="493"/>
      <c r="AB95" s="45">
        <f t="shared" si="30"/>
        <v>155919.3</v>
      </c>
    </row>
    <row r="96" spans="2:28" ht="13.5" customHeight="1">
      <c r="B96" s="521">
        <v>42</v>
      </c>
      <c r="C96" s="522" t="s">
        <v>73</v>
      </c>
      <c r="D96" s="565"/>
      <c r="E96" s="536"/>
      <c r="F96" s="518"/>
      <c r="G96" s="518"/>
      <c r="H96" s="570"/>
      <c r="I96" s="313"/>
      <c r="J96" s="519"/>
      <c r="K96" s="517"/>
      <c r="L96" s="518"/>
      <c r="M96" s="313"/>
      <c r="N96" s="523">
        <f>M96+L96+K96</f>
        <v>0</v>
      </c>
      <c r="O96" s="556">
        <f>N96+J96</f>
        <v>0</v>
      </c>
      <c r="P96" s="524">
        <v>571.05</v>
      </c>
      <c r="Q96" s="525"/>
      <c r="R96" s="518"/>
      <c r="S96" s="526"/>
      <c r="T96" s="543">
        <f t="shared" si="33"/>
        <v>0</v>
      </c>
      <c r="U96" s="436">
        <f t="shared" si="34"/>
        <v>571.05</v>
      </c>
      <c r="V96" s="457"/>
      <c r="W96" s="42"/>
      <c r="X96" s="83"/>
      <c r="Y96" s="82"/>
      <c r="Z96" s="84"/>
      <c r="AA96" s="493"/>
      <c r="AB96" s="45">
        <f t="shared" si="30"/>
        <v>-571.05</v>
      </c>
    </row>
    <row r="97" spans="2:28" ht="12.75" customHeight="1">
      <c r="B97" s="32">
        <v>43</v>
      </c>
      <c r="C97" s="515" t="s">
        <v>76</v>
      </c>
      <c r="D97" s="564"/>
      <c r="E97" s="49"/>
      <c r="F97" s="54"/>
      <c r="G97" s="54"/>
      <c r="H97" s="569"/>
      <c r="I97" s="49"/>
      <c r="J97" s="548">
        <v>425</v>
      </c>
      <c r="K97" s="268"/>
      <c r="L97" s="50">
        <v>425</v>
      </c>
      <c r="M97" s="284">
        <v>223.02</v>
      </c>
      <c r="N97" s="18">
        <f>M97+L97+K97</f>
        <v>648.02</v>
      </c>
      <c r="O97" s="397">
        <f>N97+J97</f>
        <v>1073.02</v>
      </c>
      <c r="P97" s="428"/>
      <c r="Q97" s="75"/>
      <c r="R97" s="54"/>
      <c r="S97" s="269"/>
      <c r="T97" s="18"/>
      <c r="U97" s="441"/>
      <c r="V97" s="457"/>
      <c r="W97" s="42"/>
      <c r="X97" s="83"/>
      <c r="Y97" s="82"/>
      <c r="Z97" s="84"/>
      <c r="AA97" s="493"/>
      <c r="AB97" s="45">
        <f t="shared" si="30"/>
        <v>1073.02</v>
      </c>
    </row>
    <row r="98" spans="2:28" ht="13.5" customHeight="1">
      <c r="B98" s="32">
        <v>44</v>
      </c>
      <c r="C98" s="515" t="s">
        <v>104</v>
      </c>
      <c r="D98" s="564"/>
      <c r="E98" s="49"/>
      <c r="F98" s="54"/>
      <c r="G98" s="54"/>
      <c r="H98" s="569"/>
      <c r="I98" s="49"/>
      <c r="J98" s="8"/>
      <c r="K98" s="268"/>
      <c r="L98" s="54"/>
      <c r="M98" s="284"/>
      <c r="N98" s="18">
        <f>M98+L98+K98</f>
        <v>0</v>
      </c>
      <c r="O98" s="397">
        <f>N98+J98</f>
        <v>0</v>
      </c>
      <c r="P98" s="428"/>
      <c r="Q98" s="75"/>
      <c r="R98" s="54"/>
      <c r="S98" s="284">
        <v>60285.04</v>
      </c>
      <c r="T98" s="543">
        <f>SUM(Q98:S98)</f>
        <v>60285.04</v>
      </c>
      <c r="U98" s="436">
        <f>T98+P98</f>
        <v>60285.04</v>
      </c>
      <c r="V98" s="457"/>
      <c r="W98" s="42"/>
      <c r="X98" s="83"/>
      <c r="Y98" s="82"/>
      <c r="Z98" s="84"/>
      <c r="AA98" s="493"/>
      <c r="AB98" s="45">
        <f t="shared" si="30"/>
        <v>-60285.04</v>
      </c>
    </row>
    <row r="99" spans="2:29" ht="12.75" customHeight="1" thickBot="1">
      <c r="B99" s="32">
        <v>45</v>
      </c>
      <c r="C99" s="515" t="s">
        <v>105</v>
      </c>
      <c r="D99" s="564"/>
      <c r="E99" s="49"/>
      <c r="F99" s="54"/>
      <c r="G99" s="54"/>
      <c r="H99" s="569"/>
      <c r="I99" s="49"/>
      <c r="J99" s="8"/>
      <c r="K99" s="162"/>
      <c r="L99" s="102"/>
      <c r="M99" s="288">
        <v>136760.93</v>
      </c>
      <c r="N99" s="18">
        <f>M99+L99+K99</f>
        <v>136760.93</v>
      </c>
      <c r="O99" s="397">
        <f>N99+J99</f>
        <v>136760.93</v>
      </c>
      <c r="P99" s="415"/>
      <c r="Q99" s="49"/>
      <c r="R99" s="102"/>
      <c r="S99" s="284"/>
      <c r="T99" s="18"/>
      <c r="U99" s="446"/>
      <c r="V99" s="467"/>
      <c r="W99" s="289" t="e">
        <f>K99/Q99*100</f>
        <v>#DIV/0!</v>
      </c>
      <c r="X99" s="290" t="e">
        <f>L99/R99*100</f>
        <v>#DIV/0!</v>
      </c>
      <c r="Y99" s="290" t="e">
        <f>M99/S99*100</f>
        <v>#DIV/0!</v>
      </c>
      <c r="Z99" s="290" t="e">
        <f>N99/T99*100</f>
        <v>#DIV/0!</v>
      </c>
      <c r="AA99" s="494"/>
      <c r="AB99" s="45">
        <f>N99-T99</f>
        <v>136760.93</v>
      </c>
      <c r="AC99" s="1"/>
    </row>
    <row r="100" spans="2:28" ht="12.75" customHeight="1" thickBot="1">
      <c r="B100" s="291"/>
      <c r="C100" s="292" t="s">
        <v>45</v>
      </c>
      <c r="D100" s="566"/>
      <c r="E100" s="293"/>
      <c r="F100" s="294"/>
      <c r="G100" s="294"/>
      <c r="H100" s="571"/>
      <c r="I100" s="293"/>
      <c r="J100" s="297">
        <f>J5+J16+J22+J29+J35+J41+J65+J66+J67+J73+J75+J77+J78+J80+J81+J82+J89+J90+J91+J93+J83+J95+J53+J97</f>
        <v>20179834.31</v>
      </c>
      <c r="K100" s="295">
        <f>K5+K16+K22+K29+K41+K53+K63+K64+K65+K66+K67+K93+K77+K79+K81+K78+K89+K73+K35+K80+K82+K95+K90+K83</f>
        <v>3524692.090000001</v>
      </c>
      <c r="L100" s="295">
        <f>L5+L16+L22+L29+L41+L53+L63+L64+L65+L66+L67+L93+L77+L79+L81+L78+L89+L90+L73+L80+L35+L82+L91+L95+L83+L97</f>
        <v>3561351.310000001</v>
      </c>
      <c r="M100" s="295">
        <f>M5+M16+M22+M29+M35+M41+M65+M66+M75+M77+M78+M80+M81+M85+M82+M89+M90+M91+M67+M95+M83+M97+M53+M99</f>
        <v>3551818.97</v>
      </c>
      <c r="N100" s="296">
        <f>N5+N16+N22+N29+N35+N41+N65+N66+N67+N73+N75+N77+N78+N80+N81+N82+N89+N90+N91+N93+N95+N53+N83+N97+N99</f>
        <v>10637862.370000003</v>
      </c>
      <c r="O100" s="411">
        <f>O5+O16+O22+O29+O35+O41+O65+O66+O67+O68+O69+O73+O74+O75+O76+O77+O78+O79+O80+O81+O82+O85+O86+O87+O88+O89+O90+O91+O93+O95+O53+O83+O97+O99</f>
        <v>30817696.68</v>
      </c>
      <c r="P100" s="430">
        <f>P5+P16+P22+P29+P35+P41+P53+P65+P67+P68+P69+P70+P71+P72+P73+P74+P75+P76+P78+P79+P81+P82+P84+P85+P86+P87+P88+P89+P90+P91+P92+P94+P96+P83</f>
        <v>21840747.389999997</v>
      </c>
      <c r="Q100" s="295">
        <f>Q5+Q16+Q22+Q29+Q41+Q53+Q63+Q64+Q65+Q66+Q67+Q68+Q69+Q73+Q74+Q76+Q77+Q78+Q79+Q80+Q81+Q85+Q86+Q87+Q88+Q89+Q90+Q93+Q35+Q82+Q84+Q92+Q71+Q94+Q83+Q75</f>
        <v>3163281.6399999997</v>
      </c>
      <c r="R100" s="295">
        <f>R5+R16+R22+R29+R41+R53+R63+R64+R65+R66+R67+R93+R77+R79+R81+R68+R69+R73+R74+R76+R78+R90+R88+R85+R91+R92+R75+R87+R35+R82+R72+R83</f>
        <v>2837750.6900000004</v>
      </c>
      <c r="S100" s="295">
        <f>S5+S16+S22+S29+S35+S41+S53+S65+S67+S68+S69+S73+S74+S75+S76+S77+S78+S79+S80+S81+S82+S85+S86+S87+S90+S70+S71+S83+S88+S96+S72+S98+S63</f>
        <v>3243486.539999999</v>
      </c>
      <c r="T100" s="296">
        <f>T5+T16+T22+T29+T35+T41+T53+T65+T67+T68+T69+T73+T74+T75+T76+T78+T79+T81+T82+T85+T86+T87+T90+T70+T71+T88+T84+T92+T83+T94+T96+T72+T63+T80+T98</f>
        <v>9244518.869999997</v>
      </c>
      <c r="U100" s="449">
        <f>U5+U16+U22+U29+U35+U41+U53+U65+U66+U67+U68+U69+U70+U71+U72+U73+U74+U75+U76+U77+U78+U79+U80+U81+U82+U83+U84+U85+U86+U87+U88+U89+U90+U91+U92+U93+U94+U95+U96+U63+U98</f>
        <v>31085266.260000005</v>
      </c>
      <c r="V100" s="473"/>
      <c r="W100" s="298"/>
      <c r="X100" s="294"/>
      <c r="Y100" s="298"/>
      <c r="Z100" s="299"/>
      <c r="AA100" s="495"/>
      <c r="AB100" s="296">
        <f>AB5+AB16+AB22+AB29+AB35+AB41+AB53+AB65+AB66+AB67+AB68+AB69+AB70+AB71+AB72+AB74+AB73+AB75+AB76+AB77+AB78+AB79+AB80+AB81+AB82+AB84+AB85+AB86+AB87+AB88+AB89+AB90+AB91+AB92+AB93+AB95+AB83+AB94+AB96+AB97+AB63+AB99+AB98</f>
        <v>-267569.5800000025</v>
      </c>
    </row>
    <row r="101" spans="14:28" ht="12.75">
      <c r="N101" s="4">
        <f>M100+L100+K100</f>
        <v>10637862.370000001</v>
      </c>
      <c r="O101" s="4">
        <f>N101+J100</f>
        <v>30817696.68</v>
      </c>
      <c r="T101" s="4">
        <f>S100+R100+Q100</f>
        <v>9244518.87</v>
      </c>
      <c r="U101" s="4">
        <f>T100+P100</f>
        <v>31085266.259999994</v>
      </c>
      <c r="AB101" s="18">
        <f>O101-U101</f>
        <v>-267569.5799999945</v>
      </c>
    </row>
    <row r="102" ht="12.75">
      <c r="L102" s="4"/>
    </row>
    <row r="103" ht="12.75">
      <c r="L103" s="4"/>
    </row>
  </sheetData>
  <sheetProtection/>
  <mergeCells count="19">
    <mergeCell ref="AA3:AA4"/>
    <mergeCell ref="W2:AA2"/>
    <mergeCell ref="AB2:AB4"/>
    <mergeCell ref="E3:H3"/>
    <mergeCell ref="K3:N3"/>
    <mergeCell ref="Q3:T3"/>
    <mergeCell ref="W3:Z3"/>
    <mergeCell ref="J2:O2"/>
    <mergeCell ref="J3:J4"/>
    <mergeCell ref="O3:O4"/>
    <mergeCell ref="V3:V4"/>
    <mergeCell ref="P3:P4"/>
    <mergeCell ref="P2:U2"/>
    <mergeCell ref="U3:U4"/>
    <mergeCell ref="B2:B4"/>
    <mergeCell ref="C2:C4"/>
    <mergeCell ref="D2:I2"/>
    <mergeCell ref="D3:D4"/>
    <mergeCell ref="I3:I4"/>
  </mergeCells>
  <printOptions/>
  <pageMargins left="0.2" right="0.2" top="0.16" bottom="0.24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2013-10-22T07:15:42Z</cp:lastPrinted>
  <dcterms:modified xsi:type="dcterms:W3CDTF">2013-10-30T04:12:28Z</dcterms:modified>
  <cp:category/>
  <cp:version/>
  <cp:contentType/>
  <cp:contentStatus/>
</cp:coreProperties>
</file>