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правка" sheetId="1" r:id="rId1"/>
  </sheets>
  <definedNames>
    <definedName name="_xlnm.Print_Area" localSheetId="0">'Справка'!$A$1:$AH$93</definedName>
  </definedNames>
  <calcPr fullCalcOnLoad="1"/>
</workbook>
</file>

<file path=xl/sharedStrings.xml><?xml version="1.0" encoding="utf-8"?>
<sst xmlns="http://schemas.openxmlformats.org/spreadsheetml/2006/main" count="98" uniqueCount="66">
  <si>
    <t>№№</t>
  </si>
  <si>
    <t xml:space="preserve">   Вид деятельности</t>
  </si>
  <si>
    <t xml:space="preserve">О Б Ъ Е М </t>
  </si>
  <si>
    <t xml:space="preserve">Д О Х О Д Ы </t>
  </si>
  <si>
    <t>Р А С Х О Д Ы</t>
  </si>
  <si>
    <t>СЕБЕСТОИМОСТЬ</t>
  </si>
  <si>
    <t xml:space="preserve">  РЕЗУЛЬТАТ</t>
  </si>
  <si>
    <t>Итого за 1 квартал</t>
  </si>
  <si>
    <t>2 квартал 2008 года</t>
  </si>
  <si>
    <t>в том числе:</t>
  </si>
  <si>
    <t>1 квартал 2008 года</t>
  </si>
  <si>
    <t>апрель</t>
  </si>
  <si>
    <t>май</t>
  </si>
  <si>
    <t>июнь</t>
  </si>
  <si>
    <t>Итого 2 кв.</t>
  </si>
  <si>
    <t>цех 1,2,3,3а</t>
  </si>
  <si>
    <t>Цех 4,5</t>
  </si>
  <si>
    <t>Водопотребление</t>
  </si>
  <si>
    <t>б. население гор.вода</t>
  </si>
  <si>
    <t>в. полив</t>
  </si>
  <si>
    <t xml:space="preserve">г. абоненты  </t>
  </si>
  <si>
    <t xml:space="preserve">      абоненты (соц.сфера )</t>
  </si>
  <si>
    <t xml:space="preserve">      абоненты (соц.сфера ) г/в</t>
  </si>
  <si>
    <t xml:space="preserve">      абоненты ( юр.лица )</t>
  </si>
  <si>
    <t xml:space="preserve">      абоненты ( юр.лица ) г/в</t>
  </si>
  <si>
    <t>д. собственные нужды</t>
  </si>
  <si>
    <t>е. собственные нужды г/в</t>
  </si>
  <si>
    <t>Водоотведение</t>
  </si>
  <si>
    <t xml:space="preserve">б. абоненты   </t>
  </si>
  <si>
    <t xml:space="preserve">      абоненты (юр. лица )</t>
  </si>
  <si>
    <t>в. собственные нужды</t>
  </si>
  <si>
    <t>Бани</t>
  </si>
  <si>
    <t>а. баня п.Мелехово</t>
  </si>
  <si>
    <t>б. баня п.Новый</t>
  </si>
  <si>
    <t>в. финансирование</t>
  </si>
  <si>
    <t>г. Гкал. бани п.Мелехово</t>
  </si>
  <si>
    <t xml:space="preserve">       абоненты (соц.сфера )</t>
  </si>
  <si>
    <t xml:space="preserve">       абоненты (юр. лица )</t>
  </si>
  <si>
    <t>Теплоэнергия</t>
  </si>
  <si>
    <t>б. население отопление</t>
  </si>
  <si>
    <t xml:space="preserve">в. абоненты    </t>
  </si>
  <si>
    <t xml:space="preserve">       абоненты (соц.сфера )г/в</t>
  </si>
  <si>
    <t xml:space="preserve">       абоненты (соц.сфера ) от</t>
  </si>
  <si>
    <t xml:space="preserve">       разогрев мазута</t>
  </si>
  <si>
    <t xml:space="preserve">       абоненты (юр. лица )г/в</t>
  </si>
  <si>
    <t xml:space="preserve">       абоненты (юр. лица ) от</t>
  </si>
  <si>
    <t>г. собственные нужды г/в</t>
  </si>
  <si>
    <t>г. собственные нужды от</t>
  </si>
  <si>
    <t>д. абоненты не выстав.счета</t>
  </si>
  <si>
    <t>Жилищное хозяйство</t>
  </si>
  <si>
    <t>б. абоненты</t>
  </si>
  <si>
    <t>Утилизация</t>
  </si>
  <si>
    <t>а. население   49,92</t>
  </si>
  <si>
    <t>реализация на сторону</t>
  </si>
  <si>
    <t>Вывоз ТБО</t>
  </si>
  <si>
    <t>ООО "Космервис"</t>
  </si>
  <si>
    <t>а. население   211,9</t>
  </si>
  <si>
    <t>а. население г/вода  1393,61</t>
  </si>
  <si>
    <t>возмещение</t>
  </si>
  <si>
    <t>2013 год</t>
  </si>
  <si>
    <t>а. население   18,03  20,30</t>
  </si>
  <si>
    <t>а. население   19,94  23,05</t>
  </si>
  <si>
    <t>9 месяц</t>
  </si>
  <si>
    <t>Итого за 9 месяцев 2013 год</t>
  </si>
  <si>
    <t>Итого за 9 месяцев2013 год</t>
  </si>
  <si>
    <t xml:space="preserve">а. население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</si>
</sst>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#.00"/>
  </numFmts>
  <fonts count="22">
    <font>
      <sz val="10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3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/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2" borderId="3" xfId="0" applyNumberFormat="1" applyFont="1" applyFill="1" applyBorder="1" applyAlignment="1">
      <alignment vertical="top" wrapText="1"/>
    </xf>
    <xf numFmtId="4" fontId="5" fillId="0" borderId="4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2" borderId="12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2" fontId="5" fillId="2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5" fillId="3" borderId="2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9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9" fillId="2" borderId="18" xfId="0" applyNumberFormat="1" applyFont="1" applyFill="1" applyBorder="1" applyAlignment="1">
      <alignment vertical="top" wrapText="1"/>
    </xf>
    <xf numFmtId="4" fontId="10" fillId="0" borderId="17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2" borderId="18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10" fillId="2" borderId="18" xfId="0" applyNumberFormat="1" applyFont="1" applyFill="1" applyBorder="1" applyAlignment="1">
      <alignment/>
    </xf>
    <xf numFmtId="164" fontId="10" fillId="0" borderId="17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2" fontId="10" fillId="3" borderId="15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/>
    </xf>
    <xf numFmtId="4" fontId="9" fillId="0" borderId="20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2" borderId="18" xfId="0" applyNumberFormat="1" applyFont="1" applyFill="1" applyBorder="1" applyAlignment="1">
      <alignment vertical="top" wrapText="1"/>
    </xf>
    <xf numFmtId="4" fontId="0" fillId="0" borderId="17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5" fillId="2" borderId="1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" fillId="0" borderId="21" xfId="0" applyFont="1" applyBorder="1" applyAlignment="1">
      <alignment/>
    </xf>
    <xf numFmtId="0" fontId="0" fillId="3" borderId="15" xfId="0" applyFill="1" applyBorder="1" applyAlignment="1">
      <alignment/>
    </xf>
    <xf numFmtId="0" fontId="0" fillId="0" borderId="22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5" fillId="2" borderId="12" xfId="0" applyNumberFormat="1" applyFont="1" applyFill="1" applyBorder="1" applyAlignment="1">
      <alignment vertical="top" wrapText="1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5" fillId="0" borderId="23" xfId="0" applyFont="1" applyBorder="1" applyAlignment="1">
      <alignment/>
    </xf>
    <xf numFmtId="0" fontId="0" fillId="3" borderId="20" xfId="0" applyFill="1" applyBorder="1" applyAlignment="1">
      <alignment/>
    </xf>
    <xf numFmtId="0" fontId="0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left"/>
    </xf>
    <xf numFmtId="4" fontId="0" fillId="0" borderId="15" xfId="0" applyNumberFormat="1" applyFill="1" applyBorder="1" applyAlignment="1">
      <alignment horizontal="left"/>
    </xf>
    <xf numFmtId="4" fontId="0" fillId="0" borderId="16" xfId="0" applyNumberFormat="1" applyFill="1" applyBorder="1" applyAlignment="1">
      <alignment horizontal="left"/>
    </xf>
    <xf numFmtId="4" fontId="5" fillId="0" borderId="17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 horizontal="left"/>
    </xf>
    <xf numFmtId="4" fontId="5" fillId="2" borderId="18" xfId="0" applyNumberFormat="1" applyFont="1" applyFill="1" applyBorder="1" applyAlignment="1">
      <alignment horizontal="left" vertical="top" wrapText="1"/>
    </xf>
    <xf numFmtId="4" fontId="0" fillId="0" borderId="17" xfId="0" applyNumberFormat="1" applyFill="1" applyBorder="1" applyAlignment="1">
      <alignment horizontal="left"/>
    </xf>
    <xf numFmtId="4" fontId="0" fillId="0" borderId="16" xfId="0" applyNumberForma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5" fillId="2" borderId="18" xfId="0" applyNumberFormat="1" applyFont="1" applyFill="1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5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4" fontId="5" fillId="0" borderId="25" xfId="0" applyNumberFormat="1" applyFont="1" applyFill="1" applyBorder="1" applyAlignment="1">
      <alignment horizontal="left"/>
    </xf>
    <xf numFmtId="4" fontId="0" fillId="0" borderId="25" xfId="0" applyNumberFormat="1" applyFill="1" applyBorder="1" applyAlignment="1">
      <alignment horizontal="left"/>
    </xf>
    <xf numFmtId="4" fontId="0" fillId="0" borderId="26" xfId="0" applyNumberFormat="1" applyFill="1" applyBorder="1" applyAlignment="1">
      <alignment horizontal="left"/>
    </xf>
    <xf numFmtId="4" fontId="0" fillId="0" borderId="22" xfId="0" applyNumberFormat="1" applyBorder="1" applyAlignment="1">
      <alignment horizontal="left"/>
    </xf>
    <xf numFmtId="4" fontId="0" fillId="0" borderId="27" xfId="0" applyNumberFormat="1" applyBorder="1" applyAlignment="1">
      <alignment horizontal="left"/>
    </xf>
    <xf numFmtId="4" fontId="0" fillId="0" borderId="28" xfId="0" applyNumberFormat="1" applyBorder="1" applyAlignment="1">
      <alignment horizontal="left"/>
    </xf>
    <xf numFmtId="4" fontId="5" fillId="0" borderId="29" xfId="0" applyNumberFormat="1" applyFont="1" applyBorder="1" applyAlignment="1">
      <alignment horizontal="left"/>
    </xf>
    <xf numFmtId="0" fontId="0" fillId="2" borderId="29" xfId="0" applyFill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5" fillId="0" borderId="30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/>
    </xf>
    <xf numFmtId="4" fontId="5" fillId="0" borderId="25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5" fillId="0" borderId="19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25" xfId="0" applyNumberFormat="1" applyBorder="1" applyAlignment="1">
      <alignment/>
    </xf>
    <xf numFmtId="4" fontId="5" fillId="0" borderId="17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2" borderId="19" xfId="0" applyNumberFormat="1" applyFont="1" applyFill="1" applyBorder="1" applyAlignment="1">
      <alignment vertical="top" wrapText="1"/>
    </xf>
    <xf numFmtId="4" fontId="0" fillId="0" borderId="32" xfId="0" applyNumberFormat="1" applyBorder="1" applyAlignment="1">
      <alignment/>
    </xf>
    <xf numFmtId="4" fontId="0" fillId="0" borderId="33" xfId="0" applyNumberFormat="1" applyFill="1" applyBorder="1" applyAlignment="1">
      <alignment/>
    </xf>
    <xf numFmtId="4" fontId="5" fillId="0" borderId="34" xfId="0" applyNumberFormat="1" applyFont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5" fillId="0" borderId="35" xfId="0" applyFont="1" applyBorder="1" applyAlignment="1">
      <alignment/>
    </xf>
    <xf numFmtId="0" fontId="0" fillId="3" borderId="25" xfId="0" applyFill="1" applyBorder="1" applyAlignment="1">
      <alignment/>
    </xf>
    <xf numFmtId="4" fontId="5" fillId="0" borderId="34" xfId="0" applyNumberFormat="1" applyFont="1" applyBorder="1" applyAlignment="1">
      <alignment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10" fillId="2" borderId="18" xfId="0" applyFont="1" applyFill="1" applyBorder="1" applyAlignment="1">
      <alignment/>
    </xf>
    <xf numFmtId="164" fontId="9" fillId="0" borderId="17" xfId="0" applyNumberFormat="1" applyFont="1" applyBorder="1" applyAlignment="1">
      <alignment/>
    </xf>
    <xf numFmtId="164" fontId="10" fillId="3" borderId="15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4" fontId="0" fillId="0" borderId="37" xfId="0" applyNumberForma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5" fillId="2" borderId="39" xfId="0" applyNumberFormat="1" applyFont="1" applyFill="1" applyBorder="1" applyAlignment="1">
      <alignment/>
    </xf>
    <xf numFmtId="0" fontId="0" fillId="2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40" xfId="0" applyFont="1" applyBorder="1" applyAlignment="1">
      <alignment/>
    </xf>
    <xf numFmtId="0" fontId="0" fillId="3" borderId="36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3" fontId="9" fillId="0" borderId="2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9" fillId="2" borderId="3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2" fontId="0" fillId="0" borderId="43" xfId="0" applyNumberFormat="1" applyBorder="1" applyAlignment="1">
      <alignment/>
    </xf>
    <xf numFmtId="2" fontId="10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0" fillId="0" borderId="18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4" fontId="10" fillId="2" borderId="44" xfId="0" applyNumberFormat="1" applyFont="1" applyFill="1" applyBorder="1" applyAlignment="1">
      <alignment vertical="top"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7" xfId="0" applyNumberFormat="1" applyFont="1" applyFill="1" applyBorder="1" applyAlignment="1">
      <alignment/>
    </xf>
    <xf numFmtId="4" fontId="9" fillId="0" borderId="45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10" fillId="0" borderId="16" xfId="0" applyNumberFormat="1" applyFont="1" applyBorder="1" applyAlignment="1">
      <alignment/>
    </xf>
    <xf numFmtId="0" fontId="9" fillId="2" borderId="18" xfId="0" applyFont="1" applyFill="1" applyBorder="1" applyAlignment="1">
      <alignment/>
    </xf>
    <xf numFmtId="2" fontId="0" fillId="0" borderId="46" xfId="0" applyNumberFormat="1" applyBorder="1" applyAlignment="1">
      <alignment/>
    </xf>
    <xf numFmtId="2" fontId="10" fillId="3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3" fontId="10" fillId="0" borderId="2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4" fontId="10" fillId="2" borderId="47" xfId="0" applyNumberFormat="1" applyFont="1" applyFill="1" applyBorder="1" applyAlignment="1">
      <alignment vertical="top" wrapText="1"/>
    </xf>
    <xf numFmtId="4" fontId="10" fillId="0" borderId="25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9" fillId="2" borderId="12" xfId="0" applyNumberFormat="1" applyFont="1" applyFill="1" applyBorder="1" applyAlignment="1">
      <alignment/>
    </xf>
    <xf numFmtId="0" fontId="9" fillId="2" borderId="12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10" fillId="3" borderId="20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165" fontId="10" fillId="0" borderId="32" xfId="0" applyNumberFormat="1" applyFont="1" applyBorder="1" applyAlignment="1">
      <alignment/>
    </xf>
    <xf numFmtId="165" fontId="10" fillId="0" borderId="37" xfId="0" applyNumberFormat="1" applyFont="1" applyBorder="1" applyAlignment="1">
      <alignment/>
    </xf>
    <xf numFmtId="165" fontId="9" fillId="0" borderId="48" xfId="0" applyNumberFormat="1" applyFont="1" applyBorder="1" applyAlignment="1">
      <alignment/>
    </xf>
    <xf numFmtId="4" fontId="10" fillId="2" borderId="48" xfId="0" applyNumberFormat="1" applyFont="1" applyFill="1" applyBorder="1" applyAlignment="1">
      <alignment vertical="top" wrapText="1"/>
    </xf>
    <xf numFmtId="4" fontId="10" fillId="0" borderId="32" xfId="0" applyNumberFormat="1" applyFont="1" applyBorder="1" applyAlignment="1">
      <alignment/>
    </xf>
    <xf numFmtId="2" fontId="10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4" fontId="10" fillId="0" borderId="34" xfId="0" applyNumberFormat="1" applyFont="1" applyBorder="1" applyAlignment="1">
      <alignment/>
    </xf>
    <xf numFmtId="4" fontId="9" fillId="2" borderId="34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37" xfId="0" applyNumberFormat="1" applyFont="1" applyBorder="1" applyAlignment="1">
      <alignment/>
    </xf>
    <xf numFmtId="4" fontId="9" fillId="0" borderId="38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0" fontId="9" fillId="2" borderId="34" xfId="0" applyFont="1" applyFill="1" applyBorder="1" applyAlignment="1">
      <alignment/>
    </xf>
    <xf numFmtId="2" fontId="0" fillId="0" borderId="38" xfId="0" applyNumberFormat="1" applyBorder="1" applyAlignment="1">
      <alignment/>
    </xf>
    <xf numFmtId="2" fontId="10" fillId="3" borderId="32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165" fontId="5" fillId="0" borderId="47" xfId="0" applyNumberFormat="1" applyFont="1" applyBorder="1" applyAlignment="1">
      <alignment/>
    </xf>
    <xf numFmtId="4" fontId="5" fillId="2" borderId="47" xfId="0" applyNumberFormat="1" applyFont="1" applyFill="1" applyBorder="1" applyAlignment="1">
      <alignment vertical="top" wrapText="1"/>
    </xf>
    <xf numFmtId="2" fontId="0" fillId="0" borderId="13" xfId="0" applyNumberFormat="1" applyBorder="1" applyAlignment="1">
      <alignment/>
    </xf>
    <xf numFmtId="0" fontId="10" fillId="0" borderId="16" xfId="0" applyFont="1" applyBorder="1" applyAlignment="1">
      <alignment/>
    </xf>
    <xf numFmtId="4" fontId="11" fillId="0" borderId="44" xfId="0" applyNumberFormat="1" applyFont="1" applyBorder="1" applyAlignment="1">
      <alignment/>
    </xf>
    <xf numFmtId="165" fontId="11" fillId="0" borderId="44" xfId="0" applyNumberFormat="1" applyFont="1" applyBorder="1" applyAlignment="1">
      <alignment/>
    </xf>
    <xf numFmtId="4" fontId="9" fillId="2" borderId="44" xfId="0" applyNumberFormat="1" applyFont="1" applyFill="1" applyBorder="1" applyAlignment="1">
      <alignment vertical="top" wrapText="1"/>
    </xf>
    <xf numFmtId="4" fontId="1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0" borderId="44" xfId="0" applyNumberFormat="1" applyFont="1" applyBorder="1" applyAlignment="1">
      <alignment/>
    </xf>
    <xf numFmtId="165" fontId="5" fillId="0" borderId="44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4" fontId="5" fillId="0" borderId="44" xfId="0" applyNumberFormat="1" applyFont="1" applyBorder="1" applyAlignment="1">
      <alignment horizontal="left"/>
    </xf>
    <xf numFmtId="165" fontId="5" fillId="0" borderId="44" xfId="0" applyNumberFormat="1" applyFont="1" applyBorder="1" applyAlignment="1">
      <alignment horizontal="left"/>
    </xf>
    <xf numFmtId="4" fontId="5" fillId="2" borderId="44" xfId="0" applyNumberFormat="1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/>
    </xf>
    <xf numFmtId="4" fontId="0" fillId="0" borderId="36" xfId="0" applyNumberFormat="1" applyBorder="1" applyAlignment="1">
      <alignment/>
    </xf>
    <xf numFmtId="4" fontId="5" fillId="0" borderId="50" xfId="0" applyNumberFormat="1" applyFont="1" applyBorder="1" applyAlignment="1">
      <alignment/>
    </xf>
    <xf numFmtId="165" fontId="5" fillId="0" borderId="50" xfId="0" applyNumberFormat="1" applyFont="1" applyBorder="1" applyAlignment="1">
      <alignment/>
    </xf>
    <xf numFmtId="4" fontId="5" fillId="2" borderId="50" xfId="0" applyNumberFormat="1" applyFont="1" applyFill="1" applyBorder="1" applyAlignment="1">
      <alignment vertical="top" wrapText="1"/>
    </xf>
    <xf numFmtId="2" fontId="0" fillId="0" borderId="40" xfId="0" applyNumberFormat="1" applyBorder="1" applyAlignment="1">
      <alignment/>
    </xf>
    <xf numFmtId="0" fontId="0" fillId="0" borderId="40" xfId="0" applyFill="1" applyBorder="1" applyAlignment="1">
      <alignment/>
    </xf>
    <xf numFmtId="0" fontId="5" fillId="0" borderId="51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8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52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4" fontId="5" fillId="2" borderId="42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165" fontId="9" fillId="0" borderId="15" xfId="0" applyNumberFormat="1" applyFont="1" applyBorder="1" applyAlignment="1">
      <alignment/>
    </xf>
    <xf numFmtId="165" fontId="10" fillId="0" borderId="15" xfId="0" applyNumberFormat="1" applyFont="1" applyFill="1" applyBorder="1" applyAlignment="1">
      <alignment/>
    </xf>
    <xf numFmtId="165" fontId="10" fillId="0" borderId="16" xfId="0" applyNumberFormat="1" applyFont="1" applyBorder="1" applyAlignment="1">
      <alignment/>
    </xf>
    <xf numFmtId="4" fontId="12" fillId="0" borderId="45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Font="1" applyBorder="1" applyAlignment="1">
      <alignment/>
    </xf>
    <xf numFmtId="165" fontId="9" fillId="0" borderId="18" xfId="0" applyNumberFormat="1" applyFont="1" applyBorder="1" applyAlignment="1">
      <alignment/>
    </xf>
    <xf numFmtId="4" fontId="10" fillId="0" borderId="15" xfId="0" applyNumberFormat="1" applyFont="1" applyFill="1" applyBorder="1" applyAlignment="1">
      <alignment/>
    </xf>
    <xf numFmtId="165" fontId="11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165" fontId="5" fillId="0" borderId="20" xfId="0" applyNumberFormat="1" applyFont="1" applyFill="1" applyBorder="1" applyAlignment="1">
      <alignment/>
    </xf>
    <xf numFmtId="165" fontId="13" fillId="0" borderId="20" xfId="0" applyNumberFormat="1" applyFont="1" applyFill="1" applyBorder="1" applyAlignment="1">
      <alignment/>
    </xf>
    <xf numFmtId="165" fontId="13" fillId="0" borderId="13" xfId="0" applyNumberFormat="1" applyFont="1" applyFill="1" applyBorder="1" applyAlignment="1">
      <alignment/>
    </xf>
    <xf numFmtId="165" fontId="5" fillId="0" borderId="47" xfId="0" applyNumberFormat="1" applyFont="1" applyFill="1" applyBorder="1" applyAlignment="1">
      <alignment/>
    </xf>
    <xf numFmtId="4" fontId="9" fillId="2" borderId="47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0" fontId="10" fillId="2" borderId="12" xfId="0" applyFont="1" applyFill="1" applyBorder="1" applyAlignment="1">
      <alignment/>
    </xf>
    <xf numFmtId="164" fontId="10" fillId="0" borderId="28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23" xfId="0" applyFont="1" applyBorder="1" applyAlignment="1">
      <alignment/>
    </xf>
    <xf numFmtId="165" fontId="5" fillId="0" borderId="15" xfId="0" applyNumberFormat="1" applyFont="1" applyFill="1" applyBorder="1" applyAlignment="1">
      <alignment horizontal="left"/>
    </xf>
    <xf numFmtId="165" fontId="0" fillId="0" borderId="15" xfId="0" applyNumberFormat="1" applyFill="1" applyBorder="1" applyAlignment="1">
      <alignment horizontal="left"/>
    </xf>
    <xf numFmtId="165" fontId="0" fillId="0" borderId="16" xfId="0" applyNumberFormat="1" applyBorder="1" applyAlignment="1">
      <alignment horizontal="left"/>
    </xf>
    <xf numFmtId="165" fontId="5" fillId="0" borderId="12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/>
    </xf>
    <xf numFmtId="164" fontId="0" fillId="3" borderId="15" xfId="0" applyNumberFormat="1" applyFill="1" applyBorder="1" applyAlignment="1">
      <alignment/>
    </xf>
    <xf numFmtId="165" fontId="5" fillId="0" borderId="25" xfId="0" applyNumberFormat="1" applyFont="1" applyFill="1" applyBorder="1" applyAlignment="1">
      <alignment horizontal="left"/>
    </xf>
    <xf numFmtId="165" fontId="0" fillId="0" borderId="25" xfId="0" applyNumberFormat="1" applyFill="1" applyBorder="1" applyAlignment="1">
      <alignment horizontal="left"/>
    </xf>
    <xf numFmtId="165" fontId="0" fillId="0" borderId="26" xfId="0" applyNumberFormat="1" applyBorder="1" applyAlignment="1">
      <alignment horizontal="left"/>
    </xf>
    <xf numFmtId="165" fontId="0" fillId="0" borderId="26" xfId="0" applyNumberFormat="1" applyFill="1" applyBorder="1" applyAlignment="1">
      <alignment horizontal="left"/>
    </xf>
    <xf numFmtId="4" fontId="5" fillId="2" borderId="53" xfId="0" applyNumberFormat="1" applyFont="1" applyFill="1" applyBorder="1" applyAlignment="1">
      <alignment horizontal="left" vertical="top" wrapText="1"/>
    </xf>
    <xf numFmtId="4" fontId="0" fillId="0" borderId="33" xfId="0" applyNumberFormat="1" applyFill="1" applyBorder="1" applyAlignment="1">
      <alignment horizontal="left"/>
    </xf>
    <xf numFmtId="4" fontId="0" fillId="0" borderId="26" xfId="0" applyNumberFormat="1" applyBorder="1" applyAlignment="1">
      <alignment horizontal="left"/>
    </xf>
    <xf numFmtId="4" fontId="0" fillId="0" borderId="33" xfId="0" applyNumberFormat="1" applyBorder="1" applyAlignment="1">
      <alignment horizontal="left"/>
    </xf>
    <xf numFmtId="164" fontId="0" fillId="0" borderId="33" xfId="0" applyNumberFormat="1" applyFont="1" applyBorder="1" applyAlignment="1">
      <alignment/>
    </xf>
    <xf numFmtId="164" fontId="0" fillId="3" borderId="25" xfId="0" applyNumberFormat="1" applyFill="1" applyBorder="1" applyAlignment="1">
      <alignment/>
    </xf>
    <xf numFmtId="166" fontId="0" fillId="0" borderId="26" xfId="0" applyNumberFormat="1" applyFill="1" applyBorder="1" applyAlignment="1">
      <alignment horizontal="left"/>
    </xf>
    <xf numFmtId="4" fontId="5" fillId="0" borderId="45" xfId="0" applyNumberFormat="1" applyFont="1" applyBorder="1" applyAlignment="1">
      <alignment horizontal="left"/>
    </xf>
    <xf numFmtId="165" fontId="5" fillId="0" borderId="18" xfId="0" applyNumberFormat="1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13" xfId="0" applyNumberFormat="1" applyBorder="1" applyAlignment="1">
      <alignment horizontal="left"/>
    </xf>
    <xf numFmtId="4" fontId="5" fillId="0" borderId="12" xfId="0" applyNumberFormat="1" applyFont="1" applyBorder="1" applyAlignment="1">
      <alignment horizontal="left"/>
    </xf>
    <xf numFmtId="0" fontId="0" fillId="0" borderId="12" xfId="0" applyFon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26" xfId="0" applyNumberFormat="1" applyBorder="1" applyAlignment="1">
      <alignment/>
    </xf>
    <xf numFmtId="165" fontId="5" fillId="0" borderId="53" xfId="0" applyNumberFormat="1" applyFont="1" applyBorder="1" applyAlignment="1">
      <alignment/>
    </xf>
    <xf numFmtId="4" fontId="5" fillId="2" borderId="53" xfId="0" applyNumberFormat="1" applyFont="1" applyFill="1" applyBorder="1" applyAlignment="1">
      <alignment vertical="top" wrapText="1"/>
    </xf>
    <xf numFmtId="165" fontId="5" fillId="0" borderId="15" xfId="0" applyNumberFormat="1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5" fillId="0" borderId="44" xfId="0" applyNumberFormat="1" applyFont="1" applyBorder="1" applyAlignment="1">
      <alignment horizontal="right"/>
    </xf>
    <xf numFmtId="4" fontId="5" fillId="2" borderId="44" xfId="0" applyNumberFormat="1" applyFont="1" applyFill="1" applyBorder="1" applyAlignment="1">
      <alignment vertical="top" wrapText="1"/>
    </xf>
    <xf numFmtId="4" fontId="5" fillId="0" borderId="18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20" xfId="0" applyFont="1" applyFill="1" applyBorder="1" applyAlignment="1">
      <alignment/>
    </xf>
    <xf numFmtId="165" fontId="14" fillId="0" borderId="20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165" fontId="14" fillId="0" borderId="47" xfId="0" applyNumberFormat="1" applyFont="1" applyBorder="1" applyAlignment="1">
      <alignment horizontal="right"/>
    </xf>
    <xf numFmtId="165" fontId="14" fillId="0" borderId="39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0" fontId="0" fillId="0" borderId="11" xfId="0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0" fillId="0" borderId="39" xfId="0" applyBorder="1" applyAlignment="1">
      <alignment horizontal="center"/>
    </xf>
    <xf numFmtId="4" fontId="5" fillId="0" borderId="36" xfId="0" applyNumberFormat="1" applyFont="1" applyBorder="1" applyAlignment="1">
      <alignment/>
    </xf>
    <xf numFmtId="0" fontId="0" fillId="0" borderId="51" xfId="0" applyBorder="1" applyAlignment="1">
      <alignment/>
    </xf>
    <xf numFmtId="0" fontId="5" fillId="0" borderId="39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5" fillId="0" borderId="56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4" fontId="9" fillId="0" borderId="58" xfId="0" applyNumberFormat="1" applyFont="1" applyBorder="1" applyAlignment="1">
      <alignment/>
    </xf>
    <xf numFmtId="165" fontId="11" fillId="0" borderId="58" xfId="0" applyNumberFormat="1" applyFont="1" applyBorder="1" applyAlignment="1">
      <alignment/>
    </xf>
    <xf numFmtId="165" fontId="5" fillId="0" borderId="58" xfId="0" applyNumberFormat="1" applyFont="1" applyFill="1" applyBorder="1" applyAlignment="1">
      <alignment/>
    </xf>
    <xf numFmtId="165" fontId="5" fillId="0" borderId="58" xfId="0" applyNumberFormat="1" applyFont="1" applyBorder="1" applyAlignment="1">
      <alignment horizontal="left"/>
    </xf>
    <xf numFmtId="165" fontId="5" fillId="0" borderId="59" xfId="0" applyNumberFormat="1" applyFont="1" applyBorder="1" applyAlignment="1">
      <alignment horizontal="left"/>
    </xf>
    <xf numFmtId="165" fontId="5" fillId="0" borderId="12" xfId="0" applyNumberFormat="1" applyFont="1" applyBorder="1" applyAlignment="1">
      <alignment/>
    </xf>
    <xf numFmtId="165" fontId="5" fillId="0" borderId="58" xfId="0" applyNumberFormat="1" applyFont="1" applyBorder="1" applyAlignment="1">
      <alignment horizontal="right"/>
    </xf>
    <xf numFmtId="4" fontId="17" fillId="0" borderId="12" xfId="0" applyNumberFormat="1" applyFont="1" applyBorder="1" applyAlignment="1">
      <alignment/>
    </xf>
    <xf numFmtId="4" fontId="18" fillId="0" borderId="14" xfId="0" applyNumberFormat="1" applyFont="1" applyBorder="1" applyAlignment="1">
      <alignment/>
    </xf>
    <xf numFmtId="4" fontId="17" fillId="0" borderId="3" xfId="0" applyNumberFormat="1" applyFont="1" applyFill="1" applyBorder="1" applyAlignment="1">
      <alignment/>
    </xf>
    <xf numFmtId="4" fontId="1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2" fontId="18" fillId="3" borderId="2" xfId="0" applyNumberFormat="1" applyFont="1" applyFill="1" applyBorder="1" applyAlignment="1">
      <alignment/>
    </xf>
    <xf numFmtId="4" fontId="20" fillId="0" borderId="18" xfId="0" applyNumberFormat="1" applyFont="1" applyBorder="1" applyAlignment="1">
      <alignment/>
    </xf>
    <xf numFmtId="4" fontId="5" fillId="2" borderId="42" xfId="0" applyNumberFormat="1" applyFont="1" applyFill="1" applyBorder="1" applyAlignment="1">
      <alignment/>
    </xf>
    <xf numFmtId="4" fontId="9" fillId="2" borderId="53" xfId="0" applyNumberFormat="1" applyFont="1" applyFill="1" applyBorder="1" applyAlignment="1">
      <alignment/>
    </xf>
    <xf numFmtId="4" fontId="5" fillId="2" borderId="53" xfId="0" applyNumberFormat="1" applyFont="1" applyFill="1" applyBorder="1" applyAlignment="1">
      <alignment horizontal="left"/>
    </xf>
    <xf numFmtId="4" fontId="5" fillId="2" borderId="44" xfId="0" applyNumberFormat="1" applyFont="1" applyFill="1" applyBorder="1" applyAlignment="1">
      <alignment horizontal="left"/>
    </xf>
    <xf numFmtId="4" fontId="5" fillId="2" borderId="50" xfId="0" applyNumberFormat="1" applyFont="1" applyFill="1" applyBorder="1" applyAlignment="1">
      <alignment/>
    </xf>
    <xf numFmtId="3" fontId="9" fillId="0" borderId="47" xfId="0" applyNumberFormat="1" applyFont="1" applyBorder="1" applyAlignment="1">
      <alignment/>
    </xf>
    <xf numFmtId="4" fontId="5" fillId="0" borderId="60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4" fontId="5" fillId="2" borderId="61" xfId="0" applyNumberFormat="1" applyFont="1" applyFill="1" applyBorder="1" applyAlignment="1">
      <alignment vertical="top" wrapText="1"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" borderId="61" xfId="0" applyNumberFormat="1" applyFont="1" applyFill="1" applyBorder="1" applyAlignment="1">
      <alignment/>
    </xf>
    <xf numFmtId="4" fontId="11" fillId="0" borderId="64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4" fontId="5" fillId="0" borderId="64" xfId="0" applyNumberFormat="1" applyFont="1" applyBorder="1" applyAlignment="1">
      <alignment horizontal="left"/>
    </xf>
    <xf numFmtId="4" fontId="5" fillId="0" borderId="65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4" fontId="5" fillId="2" borderId="66" xfId="0" applyNumberFormat="1" applyFont="1" applyFill="1" applyBorder="1" applyAlignment="1">
      <alignment vertical="top" wrapText="1"/>
    </xf>
    <xf numFmtId="4" fontId="0" fillId="0" borderId="67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0" fillId="0" borderId="69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16" fillId="0" borderId="70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4" fontId="0" fillId="0" borderId="7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7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70" xfId="0" applyNumberFormat="1" applyFont="1" applyBorder="1" applyAlignment="1">
      <alignment horizontal="left"/>
    </xf>
    <xf numFmtId="4" fontId="0" fillId="0" borderId="72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73" xfId="0" applyNumberFormat="1" applyFont="1" applyBorder="1" applyAlignment="1">
      <alignment/>
    </xf>
    <xf numFmtId="4" fontId="0" fillId="0" borderId="61" xfId="0" applyNumberFormat="1" applyFont="1" applyBorder="1" applyAlignment="1">
      <alignment/>
    </xf>
    <xf numFmtId="4" fontId="0" fillId="0" borderId="18" xfId="0" applyNumberFormat="1" applyFont="1" applyBorder="1" applyAlignment="1">
      <alignment horizontal="left"/>
    </xf>
    <xf numFmtId="4" fontId="0" fillId="0" borderId="74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3" fontId="10" fillId="0" borderId="75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165" fontId="10" fillId="0" borderId="76" xfId="0" applyNumberFormat="1" applyFont="1" applyBorder="1" applyAlignment="1">
      <alignment/>
    </xf>
    <xf numFmtId="165" fontId="10" fillId="0" borderId="48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165" fontId="16" fillId="0" borderId="57" xfId="0" applyNumberFormat="1" applyFont="1" applyBorder="1" applyAlignment="1">
      <alignment/>
    </xf>
    <xf numFmtId="165" fontId="16" fillId="0" borderId="44" xfId="0" applyNumberFormat="1" applyFont="1" applyBorder="1" applyAlignment="1">
      <alignment/>
    </xf>
    <xf numFmtId="165" fontId="0" fillId="0" borderId="75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57" xfId="0" applyNumberFormat="1" applyFont="1" applyBorder="1" applyAlignment="1">
      <alignment horizontal="left"/>
    </xf>
    <xf numFmtId="165" fontId="0" fillId="0" borderId="44" xfId="0" applyNumberFormat="1" applyFont="1" applyBorder="1" applyAlignment="1">
      <alignment horizontal="left"/>
    </xf>
    <xf numFmtId="165" fontId="0" fillId="0" borderId="76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2" borderId="77" xfId="0" applyNumberFormat="1" applyFont="1" applyFill="1" applyBorder="1" applyAlignment="1">
      <alignment/>
    </xf>
    <xf numFmtId="165" fontId="0" fillId="2" borderId="42" xfId="0" applyNumberFormat="1" applyFont="1" applyFill="1" applyBorder="1" applyAlignment="1">
      <alignment/>
    </xf>
    <xf numFmtId="165" fontId="16" fillId="0" borderId="78" xfId="0" applyNumberFormat="1" applyFont="1" applyBorder="1" applyAlignment="1">
      <alignment/>
    </xf>
    <xf numFmtId="165" fontId="0" fillId="0" borderId="75" xfId="0" applyNumberFormat="1" applyFont="1" applyFill="1" applyBorder="1" applyAlignment="1">
      <alignment/>
    </xf>
    <xf numFmtId="165" fontId="0" fillId="0" borderId="47" xfId="0" applyNumberFormat="1" applyFont="1" applyFill="1" applyBorder="1" applyAlignment="1">
      <alignment/>
    </xf>
    <xf numFmtId="165" fontId="0" fillId="0" borderId="78" xfId="0" applyNumberFormat="1" applyFont="1" applyBorder="1" applyAlignment="1">
      <alignment horizontal="left"/>
    </xf>
    <xf numFmtId="165" fontId="0" fillId="0" borderId="79" xfId="0" applyNumberFormat="1" applyFont="1" applyBorder="1" applyAlignment="1">
      <alignment horizontal="left"/>
    </xf>
    <xf numFmtId="165" fontId="0" fillId="0" borderId="53" xfId="0" applyNumberFormat="1" applyFont="1" applyBorder="1" applyAlignment="1">
      <alignment horizontal="left"/>
    </xf>
    <xf numFmtId="165" fontId="0" fillId="0" borderId="79" xfId="0" applyNumberFormat="1" applyFont="1" applyBorder="1" applyAlignment="1">
      <alignment/>
    </xf>
    <xf numFmtId="165" fontId="0" fillId="0" borderId="53" xfId="0" applyNumberFormat="1" applyFont="1" applyBorder="1" applyAlignment="1">
      <alignment/>
    </xf>
    <xf numFmtId="165" fontId="0" fillId="0" borderId="78" xfId="0" applyNumberFormat="1" applyFont="1" applyBorder="1" applyAlignment="1">
      <alignment horizontal="right"/>
    </xf>
    <xf numFmtId="165" fontId="0" fillId="0" borderId="44" xfId="0" applyNumberFormat="1" applyFont="1" applyBorder="1" applyAlignment="1">
      <alignment horizontal="right"/>
    </xf>
    <xf numFmtId="165" fontId="13" fillId="0" borderId="75" xfId="0" applyNumberFormat="1" applyFont="1" applyBorder="1" applyAlignment="1">
      <alignment horizontal="right"/>
    </xf>
    <xf numFmtId="165" fontId="13" fillId="0" borderId="47" xfId="0" applyNumberFormat="1" applyFont="1" applyBorder="1" applyAlignment="1">
      <alignment horizontal="right"/>
    </xf>
    <xf numFmtId="4" fontId="0" fillId="0" borderId="77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0" fillId="0" borderId="78" xfId="0" applyNumberFormat="1" applyFont="1" applyBorder="1" applyAlignment="1">
      <alignment/>
    </xf>
    <xf numFmtId="4" fontId="10" fillId="0" borderId="44" xfId="0" applyNumberFormat="1" applyFont="1" applyBorder="1" applyAlignment="1">
      <alignment/>
    </xf>
    <xf numFmtId="4" fontId="0" fillId="0" borderId="76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2" borderId="12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0" fillId="2" borderId="61" xfId="0" applyNumberFormat="1" applyFont="1" applyFill="1" applyBorder="1" applyAlignment="1">
      <alignment/>
    </xf>
    <xf numFmtId="4" fontId="0" fillId="2" borderId="80" xfId="0" applyNumberFormat="1" applyFont="1" applyFill="1" applyBorder="1" applyAlignment="1">
      <alignment/>
    </xf>
    <xf numFmtId="4" fontId="10" fillId="0" borderId="81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19" xfId="0" applyNumberFormat="1" applyFont="1" applyBorder="1" applyAlignment="1">
      <alignment horizontal="left"/>
    </xf>
    <xf numFmtId="4" fontId="0" fillId="0" borderId="81" xfId="0" applyNumberFormat="1" applyFont="1" applyBorder="1" applyAlignment="1">
      <alignment horizontal="left"/>
    </xf>
    <xf numFmtId="4" fontId="0" fillId="0" borderId="82" xfId="0" applyNumberFormat="1" applyFont="1" applyBorder="1" applyAlignment="1">
      <alignment horizontal="left"/>
    </xf>
    <xf numFmtId="4" fontId="0" fillId="0" borderId="83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5" fillId="0" borderId="0" xfId="0" applyFont="1" applyAlignment="1">
      <alignment/>
    </xf>
    <xf numFmtId="4" fontId="21" fillId="0" borderId="0" xfId="0" applyNumberFormat="1" applyFont="1" applyAlignment="1">
      <alignment/>
    </xf>
    <xf numFmtId="4" fontId="5" fillId="4" borderId="12" xfId="0" applyNumberFormat="1" applyFont="1" applyFill="1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AE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95"/>
  <sheetViews>
    <sheetView tabSelected="1" zoomScaleSheetLayoutView="100" workbookViewId="0" topLeftCell="A13">
      <selection activeCell="J40" sqref="J40"/>
    </sheetView>
  </sheetViews>
  <sheetFormatPr defaultColWidth="9.140625" defaultRowHeight="12.75"/>
  <cols>
    <col min="1" max="1" width="0.42578125" style="0" customWidth="1"/>
    <col min="2" max="2" width="3.140625" style="1" customWidth="1"/>
    <col min="3" max="3" width="26.421875" style="2" customWidth="1"/>
    <col min="4" max="4" width="0" style="2" hidden="1" customWidth="1"/>
    <col min="5" max="5" width="0" style="3" hidden="1" customWidth="1"/>
    <col min="6" max="7" width="0" style="0" hidden="1" customWidth="1"/>
    <col min="8" max="8" width="0" style="3" hidden="1" customWidth="1"/>
    <col min="9" max="9" width="11.00390625" style="3" customWidth="1"/>
    <col min="10" max="10" width="11.28125" style="3" customWidth="1"/>
    <col min="11" max="11" width="11.421875" style="3" customWidth="1"/>
    <col min="12" max="12" width="0.2890625" style="3" customWidth="1"/>
    <col min="13" max="13" width="0" style="3" hidden="1" customWidth="1"/>
    <col min="14" max="16" width="0" style="0" hidden="1" customWidth="1"/>
    <col min="17" max="17" width="12.28125" style="0" customWidth="1"/>
    <col min="18" max="18" width="12.7109375" style="0" customWidth="1"/>
    <col min="19" max="19" width="12.421875" style="0" customWidth="1"/>
    <col min="20" max="20" width="0.2890625" style="0" customWidth="1"/>
    <col min="21" max="24" width="0" style="0" hidden="1" customWidth="1"/>
    <col min="25" max="25" width="12.140625" style="0" customWidth="1"/>
    <col min="26" max="26" width="12.28125" style="0" customWidth="1"/>
    <col min="27" max="27" width="13.28125" style="0" customWidth="1"/>
    <col min="28" max="28" width="0.2890625" style="0" customWidth="1"/>
    <col min="29" max="32" width="0" style="0" hidden="1" customWidth="1"/>
    <col min="33" max="33" width="8.00390625" style="0" customWidth="1"/>
    <col min="34" max="34" width="15.00390625" style="0" customWidth="1"/>
    <col min="35" max="35" width="11.421875" style="0" customWidth="1"/>
  </cols>
  <sheetData>
    <row r="1" spans="3:17" ht="17.25" customHeight="1">
      <c r="C1" s="4"/>
      <c r="D1" s="4"/>
      <c r="E1" s="5"/>
      <c r="F1" s="6"/>
      <c r="G1" s="6"/>
      <c r="H1" s="5"/>
      <c r="I1" s="483" t="s">
        <v>62</v>
      </c>
      <c r="J1" s="7" t="s">
        <v>59</v>
      </c>
      <c r="K1" s="5"/>
      <c r="L1" s="5"/>
      <c r="M1" s="5"/>
      <c r="N1" s="6"/>
      <c r="Q1" s="482" t="s">
        <v>55</v>
      </c>
    </row>
    <row r="2" spans="2:34" ht="13.5" customHeight="1">
      <c r="B2" s="494" t="s">
        <v>0</v>
      </c>
      <c r="C2" s="495" t="s">
        <v>1</v>
      </c>
      <c r="D2" s="491" t="s">
        <v>2</v>
      </c>
      <c r="E2" s="491"/>
      <c r="F2" s="491"/>
      <c r="G2" s="491"/>
      <c r="H2" s="491"/>
      <c r="I2" s="491"/>
      <c r="J2" s="491"/>
      <c r="K2" s="491"/>
      <c r="L2" s="496" t="s">
        <v>3</v>
      </c>
      <c r="M2" s="496"/>
      <c r="N2" s="496"/>
      <c r="O2" s="496"/>
      <c r="P2" s="496"/>
      <c r="Q2" s="496"/>
      <c r="R2" s="496"/>
      <c r="S2" s="496"/>
      <c r="T2" s="491" t="s">
        <v>4</v>
      </c>
      <c r="U2" s="491"/>
      <c r="V2" s="491"/>
      <c r="W2" s="491"/>
      <c r="X2" s="491"/>
      <c r="Y2" s="491"/>
      <c r="Z2" s="491"/>
      <c r="AA2" s="491"/>
      <c r="AB2" s="8" t="s">
        <v>5</v>
      </c>
      <c r="AC2" s="8"/>
      <c r="AD2" s="8"/>
      <c r="AE2" s="8"/>
      <c r="AF2" s="8"/>
      <c r="AG2" s="8"/>
      <c r="AH2" s="492" t="s">
        <v>6</v>
      </c>
    </row>
    <row r="3" spans="2:34" ht="13.5" customHeight="1">
      <c r="B3" s="494"/>
      <c r="C3" s="495"/>
      <c r="D3" s="488" t="s">
        <v>7</v>
      </c>
      <c r="E3" s="493" t="s">
        <v>8</v>
      </c>
      <c r="F3" s="493"/>
      <c r="G3" s="493"/>
      <c r="H3" s="493"/>
      <c r="I3" s="489" t="s">
        <v>63</v>
      </c>
      <c r="J3" s="490" t="s">
        <v>9</v>
      </c>
      <c r="K3" s="490"/>
      <c r="L3" s="488" t="s">
        <v>7</v>
      </c>
      <c r="M3" s="486" t="s">
        <v>8</v>
      </c>
      <c r="N3" s="486"/>
      <c r="O3" s="486"/>
      <c r="P3" s="486"/>
      <c r="Q3" s="489" t="s">
        <v>63</v>
      </c>
      <c r="R3" s="490" t="s">
        <v>9</v>
      </c>
      <c r="S3" s="490"/>
      <c r="T3" s="488" t="s">
        <v>7</v>
      </c>
      <c r="U3" s="486" t="s">
        <v>8</v>
      </c>
      <c r="V3" s="486"/>
      <c r="W3" s="486"/>
      <c r="X3" s="486"/>
      <c r="Y3" s="489" t="s">
        <v>63</v>
      </c>
      <c r="Z3" s="490" t="s">
        <v>9</v>
      </c>
      <c r="AA3" s="490"/>
      <c r="AB3" s="485" t="s">
        <v>7</v>
      </c>
      <c r="AC3" s="486" t="s">
        <v>10</v>
      </c>
      <c r="AD3" s="486"/>
      <c r="AE3" s="486"/>
      <c r="AF3" s="486"/>
      <c r="AG3" s="487" t="s">
        <v>64</v>
      </c>
      <c r="AH3" s="492"/>
    </row>
    <row r="4" spans="2:34" ht="29.25" customHeight="1">
      <c r="B4" s="494"/>
      <c r="C4" s="495"/>
      <c r="D4" s="488"/>
      <c r="E4" s="10" t="s">
        <v>11</v>
      </c>
      <c r="F4" s="11" t="s">
        <v>12</v>
      </c>
      <c r="G4" s="12" t="s">
        <v>13</v>
      </c>
      <c r="H4" s="10" t="s">
        <v>14</v>
      </c>
      <c r="I4" s="489"/>
      <c r="J4" s="13" t="s">
        <v>15</v>
      </c>
      <c r="K4" s="9" t="s">
        <v>16</v>
      </c>
      <c r="L4" s="488"/>
      <c r="M4" s="10" t="s">
        <v>11</v>
      </c>
      <c r="N4" s="11" t="s">
        <v>12</v>
      </c>
      <c r="O4" s="12" t="s">
        <v>13</v>
      </c>
      <c r="P4" s="10" t="s">
        <v>14</v>
      </c>
      <c r="Q4" s="489"/>
      <c r="R4" s="9" t="s">
        <v>15</v>
      </c>
      <c r="S4" s="9" t="s">
        <v>16</v>
      </c>
      <c r="T4" s="488"/>
      <c r="U4" s="14" t="s">
        <v>11</v>
      </c>
      <c r="V4" s="15" t="s">
        <v>12</v>
      </c>
      <c r="W4" s="16" t="s">
        <v>13</v>
      </c>
      <c r="X4" s="17" t="s">
        <v>14</v>
      </c>
      <c r="Y4" s="489"/>
      <c r="Z4" s="9" t="s">
        <v>15</v>
      </c>
      <c r="AA4" s="9" t="s">
        <v>16</v>
      </c>
      <c r="AB4" s="485"/>
      <c r="AC4" s="17" t="s">
        <v>11</v>
      </c>
      <c r="AD4" s="11" t="s">
        <v>12</v>
      </c>
      <c r="AE4" s="15" t="s">
        <v>13</v>
      </c>
      <c r="AF4" s="10" t="s">
        <v>14</v>
      </c>
      <c r="AG4" s="487"/>
      <c r="AH4" s="492"/>
    </row>
    <row r="5" spans="2:35" ht="13.5" customHeight="1">
      <c r="B5" s="18">
        <v>1</v>
      </c>
      <c r="C5" s="19" t="s">
        <v>17</v>
      </c>
      <c r="D5" s="20">
        <f>D6+D7+D8+D9+D14+D15</f>
        <v>120755.54999999999</v>
      </c>
      <c r="E5" s="21">
        <f>E6+E8+E9+E14+E7+E15</f>
        <v>40078.63</v>
      </c>
      <c r="F5" s="22">
        <f>F6+F8+F9+F14+F7+F15</f>
        <v>36149.37</v>
      </c>
      <c r="G5" s="22">
        <f>G6+G8+G9+G14+G7+G15</f>
        <v>36872.909999999996</v>
      </c>
      <c r="H5" s="23">
        <f>G5+F5+E5</f>
        <v>113100.91</v>
      </c>
      <c r="I5" s="24">
        <f>I6+I7+I8+I9+I14+I15</f>
        <v>346946.56999999995</v>
      </c>
      <c r="J5" s="415">
        <f>J6+J7+J8+J9+J14+J15</f>
        <v>240915.24000000002</v>
      </c>
      <c r="K5" s="416">
        <f>K6+K7+K8+K9+K14+K15</f>
        <v>106031.33</v>
      </c>
      <c r="L5" s="25">
        <f>L6+L7+L8+L9+L14+L15</f>
        <v>1167441.07</v>
      </c>
      <c r="M5" s="26">
        <f>M6+M8+M9+M14+M7+M15</f>
        <v>383752.86000000004</v>
      </c>
      <c r="N5" s="27">
        <f>N6+N8+N9+N14+N7+N15</f>
        <v>353695.24000000005</v>
      </c>
      <c r="O5" s="26">
        <f>O6+O8+O9+O14+O7+O15</f>
        <v>360636.75</v>
      </c>
      <c r="P5" s="24">
        <f>P6+P8+P9+P14+P7+P15</f>
        <v>1098084.85</v>
      </c>
      <c r="Q5" s="28">
        <f>Q6+Q7+Q8+Q9+Q14+Q15</f>
        <v>6522468.01</v>
      </c>
      <c r="R5" s="465">
        <f>R6+R7+R8+R9+R14+R15</f>
        <v>4528460.448328729</v>
      </c>
      <c r="S5" s="465">
        <f>S6+S7+S8+S9+S14+S15</f>
        <v>1994007.5616712715</v>
      </c>
      <c r="T5" s="29">
        <f>T6+T7+T8+T9+T14+T15</f>
        <v>924795.5</v>
      </c>
      <c r="U5" s="30">
        <f>U6+U8+U9+U14+U7+U15</f>
        <v>305139.87</v>
      </c>
      <c r="V5" s="31">
        <f>V6+V8+V9+V14+V7+V15</f>
        <v>280137.26</v>
      </c>
      <c r="W5" s="30">
        <f>W6+W8+W9+W14+W7+W15</f>
        <v>360856.94000000006</v>
      </c>
      <c r="X5" s="28">
        <f>X6+X8+X9+X14+X7+X15</f>
        <v>946134.0700000002</v>
      </c>
      <c r="Y5" s="28">
        <f>Z5+AA5</f>
        <v>6845682.1</v>
      </c>
      <c r="Z5" s="484">
        <v>5034053.71</v>
      </c>
      <c r="AA5" s="484">
        <v>1811628.39</v>
      </c>
      <c r="AB5" s="32">
        <f aca="true" t="shared" si="0" ref="AB5:AG5">T5/D5</f>
        <v>7.658409903312934</v>
      </c>
      <c r="AC5" s="33">
        <f t="shared" si="0"/>
        <v>7.613530452512973</v>
      </c>
      <c r="AD5" s="34">
        <f t="shared" si="0"/>
        <v>7.7494368504900635</v>
      </c>
      <c r="AE5" s="34">
        <f t="shared" si="0"/>
        <v>9.786505594486579</v>
      </c>
      <c r="AF5" s="34">
        <f t="shared" si="0"/>
        <v>8.365397502106749</v>
      </c>
      <c r="AG5" s="35">
        <f t="shared" si="0"/>
        <v>19.731228644226114</v>
      </c>
      <c r="AH5" s="36">
        <f aca="true" t="shared" si="1" ref="AH5:AH55">Q5-Y5</f>
        <v>-323214.08999999985</v>
      </c>
      <c r="AI5" s="3">
        <f>AH6+AH7+AH8+AH9</f>
        <v>-323214.08999999997</v>
      </c>
    </row>
    <row r="6" spans="2:34" ht="14.25" customHeight="1">
      <c r="B6" s="37"/>
      <c r="C6" s="390" t="s">
        <v>60</v>
      </c>
      <c r="D6" s="38">
        <v>59393.49</v>
      </c>
      <c r="E6" s="39">
        <v>19373.35</v>
      </c>
      <c r="F6" s="40">
        <v>19650.7</v>
      </c>
      <c r="G6" s="40">
        <v>19945.91</v>
      </c>
      <c r="H6" s="41">
        <f>G6+F6+E6</f>
        <v>58969.96</v>
      </c>
      <c r="I6" s="42">
        <v>166681.68</v>
      </c>
      <c r="J6" s="417">
        <v>109591.1</v>
      </c>
      <c r="K6" s="418">
        <f>I6-J6</f>
        <v>57090.57999999999</v>
      </c>
      <c r="L6" s="43">
        <v>582940.27</v>
      </c>
      <c r="M6" s="44">
        <v>190145.97</v>
      </c>
      <c r="N6" s="40">
        <v>192843.45</v>
      </c>
      <c r="O6" s="44">
        <v>195666.6</v>
      </c>
      <c r="P6" s="45">
        <f>M6+N6+O6</f>
        <v>578656.02</v>
      </c>
      <c r="Q6" s="45">
        <v>3138136.27</v>
      </c>
      <c r="R6" s="206">
        <f>Q6/I6*J6</f>
        <v>2063284.9739647277</v>
      </c>
      <c r="S6" s="206">
        <f>Q6/I6*K6</f>
        <v>1074851.2960352725</v>
      </c>
      <c r="T6" s="46">
        <v>410448.68</v>
      </c>
      <c r="U6" s="44">
        <v>131890.3</v>
      </c>
      <c r="V6" s="40">
        <v>150603.92</v>
      </c>
      <c r="W6" s="44">
        <v>192388.23</v>
      </c>
      <c r="X6" s="47">
        <f>W6+V6+U6</f>
        <v>474882.45</v>
      </c>
      <c r="Y6" s="47">
        <v>3290920.4</v>
      </c>
      <c r="Z6" s="48">
        <f>Z5/Y5*Y6</f>
        <v>2420017.436821188</v>
      </c>
      <c r="AA6" s="48">
        <f>AA5/Y5*Y6</f>
        <v>870902.9631788125</v>
      </c>
      <c r="AB6" s="49">
        <f>L6/T6*100</f>
        <v>142.02512967029156</v>
      </c>
      <c r="AC6" s="50">
        <f>(M6+M7)/(U6+U7)*100</f>
        <v>144.1619356808679</v>
      </c>
      <c r="AD6" s="51">
        <f>N6/V6*100</f>
        <v>128.04676664458668</v>
      </c>
      <c r="AE6" s="51">
        <f>O6/W6*100</f>
        <v>101.70403875538541</v>
      </c>
      <c r="AF6" s="51">
        <f>P6/X6*100</f>
        <v>121.85247528098795</v>
      </c>
      <c r="AG6" s="52">
        <f>Q6/Y6*100</f>
        <v>95.35740426903064</v>
      </c>
      <c r="AH6" s="47">
        <f t="shared" si="1"/>
        <v>-152784.1299999999</v>
      </c>
    </row>
    <row r="7" spans="2:34" ht="15" customHeight="1">
      <c r="B7" s="53"/>
      <c r="C7" s="54" t="s">
        <v>18</v>
      </c>
      <c r="D7" s="55">
        <v>42163.99</v>
      </c>
      <c r="E7" s="39">
        <v>14214.37</v>
      </c>
      <c r="F7" s="40">
        <v>14009.03</v>
      </c>
      <c r="G7" s="40">
        <v>14245.76</v>
      </c>
      <c r="H7" s="41">
        <f>G7+F7+E7</f>
        <v>42469.16</v>
      </c>
      <c r="I7" s="42">
        <v>36285.55</v>
      </c>
      <c r="J7" s="417">
        <v>-28.65</v>
      </c>
      <c r="K7" s="418">
        <f>I7-J7</f>
        <v>36314.200000000004</v>
      </c>
      <c r="L7" s="43">
        <v>413857.46</v>
      </c>
      <c r="M7" s="44">
        <v>139493.53</v>
      </c>
      <c r="N7" s="40">
        <v>137478.48</v>
      </c>
      <c r="O7" s="44">
        <v>139723.08</v>
      </c>
      <c r="P7" s="45">
        <f>M7+N7+O7</f>
        <v>416695.08999999997</v>
      </c>
      <c r="Q7" s="45">
        <v>681042.34</v>
      </c>
      <c r="R7" s="206">
        <f>Q7/I7*J7</f>
        <v>-537.7309436125398</v>
      </c>
      <c r="S7" s="206">
        <f>Q7/I7*K7</f>
        <v>681580.0709436125</v>
      </c>
      <c r="T7" s="46">
        <v>289474.85</v>
      </c>
      <c r="U7" s="44">
        <v>96768.88</v>
      </c>
      <c r="V7" s="40">
        <v>107365.89</v>
      </c>
      <c r="W7" s="44">
        <v>137407.44</v>
      </c>
      <c r="X7" s="47">
        <f>W7+V7+U7</f>
        <v>341542.21</v>
      </c>
      <c r="Y7" s="47">
        <v>703754.52</v>
      </c>
      <c r="Z7" s="48">
        <f>Z5/Y5*Y7</f>
        <v>517514.2521349727</v>
      </c>
      <c r="AA7" s="48">
        <f>AA5/Y5*Y7</f>
        <v>186240.26786502733</v>
      </c>
      <c r="AB7" s="49">
        <f>L7/T7*100</f>
        <v>142.9683649546757</v>
      </c>
      <c r="AC7" s="50"/>
      <c r="AD7" s="51"/>
      <c r="AE7" s="50"/>
      <c r="AF7" s="56"/>
      <c r="AG7" s="52">
        <f>Q7/Y7*100</f>
        <v>96.77271273511677</v>
      </c>
      <c r="AH7" s="47">
        <f t="shared" si="1"/>
        <v>-22712.18000000005</v>
      </c>
    </row>
    <row r="8" spans="2:34" ht="12" customHeight="1">
      <c r="B8" s="37"/>
      <c r="C8" s="57" t="s">
        <v>19</v>
      </c>
      <c r="D8" s="58">
        <v>-496.1</v>
      </c>
      <c r="E8" s="59">
        <v>-71.43</v>
      </c>
      <c r="F8" s="60">
        <v>0</v>
      </c>
      <c r="G8" s="60">
        <v>-35.72</v>
      </c>
      <c r="H8" s="61">
        <f>G8+F8+E8</f>
        <v>-107.15</v>
      </c>
      <c r="I8" s="62">
        <v>28546.57</v>
      </c>
      <c r="J8" s="419">
        <v>21817.57</v>
      </c>
      <c r="K8" s="420">
        <f>I8-J8</f>
        <v>6729</v>
      </c>
      <c r="L8" s="63"/>
      <c r="M8" s="64">
        <v>-701.02</v>
      </c>
      <c r="N8" s="60">
        <v>0</v>
      </c>
      <c r="O8" s="65">
        <v>-350.51</v>
      </c>
      <c r="P8" s="62">
        <f>M8+N8+O8</f>
        <v>-1051.53</v>
      </c>
      <c r="Q8" s="62">
        <v>546842.7</v>
      </c>
      <c r="R8" s="466">
        <f>Q8/I8*J8</f>
        <v>417940.8904901359</v>
      </c>
      <c r="S8" s="466">
        <f>Q8/I8*K8</f>
        <v>128901.80950986403</v>
      </c>
      <c r="T8" s="66">
        <v>0</v>
      </c>
      <c r="U8" s="64">
        <v>0</v>
      </c>
      <c r="V8" s="60">
        <v>0</v>
      </c>
      <c r="W8" s="64">
        <v>0</v>
      </c>
      <c r="X8" s="62">
        <f>W8+V8+U8</f>
        <v>0</v>
      </c>
      <c r="Y8" s="62">
        <v>660300.23</v>
      </c>
      <c r="Z8" s="67">
        <f>Z5/Y5*Y8</f>
        <v>485559.6234223838</v>
      </c>
      <c r="AA8" s="67">
        <f>AA5/Y5*Y8</f>
        <v>174740.6065776162</v>
      </c>
      <c r="AB8" s="68"/>
      <c r="AC8" s="69"/>
      <c r="AD8" s="70"/>
      <c r="AE8" s="69"/>
      <c r="AF8" s="71"/>
      <c r="AG8" s="72"/>
      <c r="AH8" s="62">
        <f t="shared" si="1"/>
        <v>-113457.53000000003</v>
      </c>
    </row>
    <row r="9" spans="2:35" ht="13.5" customHeight="1">
      <c r="B9" s="53"/>
      <c r="C9" s="73" t="s">
        <v>20</v>
      </c>
      <c r="D9" s="74">
        <f>D10+D11+D12+D13</f>
        <v>6161.55</v>
      </c>
      <c r="E9" s="75">
        <f>E10+E12+E13+E11</f>
        <v>2114.8199999999997</v>
      </c>
      <c r="F9" s="76">
        <f>F10+F12+F13+F11</f>
        <v>2012.34</v>
      </c>
      <c r="G9" s="77">
        <f>G10+G12+G13+G11</f>
        <v>2204.44</v>
      </c>
      <c r="H9" s="30">
        <f>H10+H12+H11+H13</f>
        <v>6331.599999999999</v>
      </c>
      <c r="I9" s="28">
        <f>I10+I11+I12+I13</f>
        <v>113374.79999999999</v>
      </c>
      <c r="J9" s="421">
        <f>J10+J11+J12+J13</f>
        <v>108738.94</v>
      </c>
      <c r="K9" s="422">
        <f>K10+K11+K12+K13</f>
        <v>4635.86</v>
      </c>
      <c r="L9" s="78">
        <f>L10+L11+L12+L13</f>
        <v>60444.80000000001</v>
      </c>
      <c r="M9" s="79">
        <f>M10+M12+M11+M13</f>
        <v>20746.38</v>
      </c>
      <c r="N9" s="77">
        <f>N10+N12+N11+N13</f>
        <v>19741.050000000003</v>
      </c>
      <c r="O9" s="79">
        <f>O10+O12+O11+O13</f>
        <v>21625.550000000003</v>
      </c>
      <c r="P9" s="28">
        <f>P10+P12+P11+P13</f>
        <v>62112.98</v>
      </c>
      <c r="Q9" s="28">
        <f>Q10+Q11+Q12+Q13</f>
        <v>2122350.72</v>
      </c>
      <c r="R9" s="465">
        <f>R10+R11+R12+R13</f>
        <v>2034585.4097141195</v>
      </c>
      <c r="S9" s="465">
        <f>S10+S11+S12+S13</f>
        <v>87765.31028588043</v>
      </c>
      <c r="T9" s="29">
        <f>T10+T11+T12+T13</f>
        <v>114673.43000000001</v>
      </c>
      <c r="U9" s="80">
        <f>U10+U12+U11+U13</f>
        <v>42412.69</v>
      </c>
      <c r="V9" s="76">
        <f>V10+V12+V11+V13</f>
        <v>18535.19</v>
      </c>
      <c r="W9" s="80">
        <f>W10+W12+W11+W13</f>
        <v>27089.239999999998</v>
      </c>
      <c r="X9" s="81">
        <f>X10+X12+X11+X13</f>
        <v>88037.12</v>
      </c>
      <c r="Y9" s="81">
        <f>Y10+Y11+Y12+Y13</f>
        <v>2156610.97</v>
      </c>
      <c r="Z9" s="67">
        <f>Z5/Y5*Y9</f>
        <v>1585889.5134138935</v>
      </c>
      <c r="AA9" s="67">
        <f>AA5/Y5*Y9</f>
        <v>570721.4565861068</v>
      </c>
      <c r="AB9" s="82"/>
      <c r="AD9" s="83"/>
      <c r="AF9" s="84"/>
      <c r="AG9" s="85"/>
      <c r="AH9" s="62">
        <f t="shared" si="1"/>
        <v>-34260.25</v>
      </c>
      <c r="AI9" s="3">
        <f>AH10+AH12+AH13+AH11</f>
        <v>-34260.24999999995</v>
      </c>
    </row>
    <row r="10" spans="2:34" ht="13.5" customHeight="1">
      <c r="B10" s="37"/>
      <c r="C10" s="86" t="s">
        <v>21</v>
      </c>
      <c r="D10" s="87">
        <v>2640.47</v>
      </c>
      <c r="E10" s="88">
        <v>878.61</v>
      </c>
      <c r="F10" s="89">
        <v>893.61</v>
      </c>
      <c r="G10" s="89">
        <v>877.61</v>
      </c>
      <c r="H10" s="90">
        <f aca="true" t="shared" si="2" ref="H10:H15">G10+F10+E10</f>
        <v>2649.83</v>
      </c>
      <c r="I10" s="91">
        <v>12579.43</v>
      </c>
      <c r="J10" s="423">
        <v>9191.96</v>
      </c>
      <c r="K10" s="420">
        <f aca="true" t="shared" si="3" ref="K10:K15">I10-J10</f>
        <v>3387.470000000001</v>
      </c>
      <c r="L10" s="92">
        <v>25903.01</v>
      </c>
      <c r="M10" s="93">
        <v>8619.16</v>
      </c>
      <c r="N10" s="94">
        <v>8766.31</v>
      </c>
      <c r="O10" s="95">
        <v>8609.35</v>
      </c>
      <c r="P10" s="91">
        <f aca="true" t="shared" si="4" ref="P10:P15">M10+N10+O10</f>
        <v>25994.82</v>
      </c>
      <c r="Q10" s="91">
        <v>239033.7</v>
      </c>
      <c r="R10" s="428">
        <f aca="true" t="shared" si="5" ref="R10:R15">Q10/I10*J10</f>
        <v>174665.16440347454</v>
      </c>
      <c r="S10" s="428">
        <f aca="true" t="shared" si="6" ref="S10:S15">Q10/I10*K10</f>
        <v>64368.535596525464</v>
      </c>
      <c r="T10" s="96">
        <v>49354.47</v>
      </c>
      <c r="U10" s="97">
        <v>17620.51</v>
      </c>
      <c r="V10" s="94">
        <v>8230.83</v>
      </c>
      <c r="W10" s="95">
        <v>10784.5</v>
      </c>
      <c r="X10" s="91">
        <f aca="true" t="shared" si="7" ref="X10:X15">W10+V10+U10</f>
        <v>36635.84</v>
      </c>
      <c r="Y10" s="91">
        <v>263969.67</v>
      </c>
      <c r="Z10" s="67">
        <f>Z9/Y9*Y10</f>
        <v>194113.23476311815</v>
      </c>
      <c r="AA10" s="67">
        <f>AA9/Y9*Y10</f>
        <v>69856.43523688184</v>
      </c>
      <c r="AB10" s="68"/>
      <c r="AC10" s="69"/>
      <c r="AD10" s="70"/>
      <c r="AE10" s="69"/>
      <c r="AF10" s="98"/>
      <c r="AG10" s="72"/>
      <c r="AH10" s="62">
        <f t="shared" si="1"/>
        <v>-24935.969999999972</v>
      </c>
    </row>
    <row r="11" spans="2:34" ht="13.5" customHeight="1">
      <c r="B11" s="99"/>
      <c r="C11" s="86" t="s">
        <v>22</v>
      </c>
      <c r="D11" s="100">
        <v>2028.75</v>
      </c>
      <c r="E11" s="101">
        <v>691.95</v>
      </c>
      <c r="F11" s="102">
        <v>650.96</v>
      </c>
      <c r="G11" s="102">
        <v>679.96</v>
      </c>
      <c r="H11" s="90">
        <f t="shared" si="2"/>
        <v>2022.8700000000001</v>
      </c>
      <c r="I11" s="91">
        <v>531.52</v>
      </c>
      <c r="J11" s="423">
        <v>0</v>
      </c>
      <c r="K11" s="420">
        <f t="shared" si="3"/>
        <v>531.52</v>
      </c>
      <c r="L11" s="92">
        <v>19902.04</v>
      </c>
      <c r="M11" s="93">
        <v>6788.03</v>
      </c>
      <c r="N11" s="94">
        <v>6385.92</v>
      </c>
      <c r="O11" s="95">
        <v>6670.41</v>
      </c>
      <c r="P11" s="91">
        <f t="shared" si="4"/>
        <v>19844.36</v>
      </c>
      <c r="Q11" s="91">
        <v>9992.77</v>
      </c>
      <c r="R11" s="428">
        <f t="shared" si="5"/>
        <v>0</v>
      </c>
      <c r="S11" s="428">
        <f t="shared" si="6"/>
        <v>9992.77</v>
      </c>
      <c r="T11" s="96">
        <v>37785.26</v>
      </c>
      <c r="U11" s="103">
        <v>13877.05</v>
      </c>
      <c r="V11" s="104">
        <v>5995.84</v>
      </c>
      <c r="W11" s="105">
        <v>8355.68</v>
      </c>
      <c r="X11" s="91">
        <f t="shared" si="7"/>
        <v>28228.57</v>
      </c>
      <c r="Y11" s="106">
        <v>10397.47</v>
      </c>
      <c r="Z11" s="67">
        <f>Z9/Y9*Y11</f>
        <v>7645.9031639978875</v>
      </c>
      <c r="AA11" s="67">
        <f>AA9/Y9*Y11</f>
        <v>2751.5668360021127</v>
      </c>
      <c r="AB11" s="107"/>
      <c r="AC11" s="108"/>
      <c r="AD11" s="109"/>
      <c r="AE11" s="108"/>
      <c r="AF11" s="110"/>
      <c r="AG11" s="72"/>
      <c r="AH11" s="62">
        <f t="shared" si="1"/>
        <v>-404.6999999999989</v>
      </c>
    </row>
    <row r="12" spans="2:34" ht="13.5" customHeight="1">
      <c r="B12" s="99"/>
      <c r="C12" s="111" t="s">
        <v>23</v>
      </c>
      <c r="D12" s="100">
        <v>1222.02</v>
      </c>
      <c r="E12" s="101">
        <v>416.7</v>
      </c>
      <c r="F12" s="102">
        <v>379.7</v>
      </c>
      <c r="G12" s="102">
        <v>470.3</v>
      </c>
      <c r="H12" s="90">
        <f t="shared" si="2"/>
        <v>1266.7</v>
      </c>
      <c r="I12" s="91">
        <v>100081.29</v>
      </c>
      <c r="J12" s="423">
        <v>99546.98</v>
      </c>
      <c r="K12" s="420">
        <f t="shared" si="3"/>
        <v>534.3099999999977</v>
      </c>
      <c r="L12" s="92">
        <v>11988.02</v>
      </c>
      <c r="M12" s="93">
        <v>4087.83</v>
      </c>
      <c r="N12" s="94">
        <v>3724.85</v>
      </c>
      <c r="O12" s="95">
        <v>4613.64</v>
      </c>
      <c r="P12" s="91">
        <f t="shared" si="4"/>
        <v>12426.32</v>
      </c>
      <c r="Q12" s="91">
        <v>1869903.21</v>
      </c>
      <c r="R12" s="428">
        <f t="shared" si="5"/>
        <v>1859920.245310645</v>
      </c>
      <c r="S12" s="428">
        <f t="shared" si="6"/>
        <v>9982.96468935498</v>
      </c>
      <c r="T12" s="96">
        <v>22579.86</v>
      </c>
      <c r="U12" s="103">
        <v>8356.91</v>
      </c>
      <c r="V12" s="104">
        <v>3497.33</v>
      </c>
      <c r="W12" s="105">
        <v>5779.28</v>
      </c>
      <c r="X12" s="91">
        <f t="shared" si="7"/>
        <v>17633.52</v>
      </c>
      <c r="Y12" s="106">
        <v>1878623.44</v>
      </c>
      <c r="Z12" s="67">
        <f>Z9/Y9*Y12</f>
        <v>1381468.0786630397</v>
      </c>
      <c r="AA12" s="67">
        <f>AA9/Y9*Y12</f>
        <v>497155.36133696034</v>
      </c>
      <c r="AB12" s="107"/>
      <c r="AC12" s="108"/>
      <c r="AD12" s="109"/>
      <c r="AE12" s="108"/>
      <c r="AF12" s="110"/>
      <c r="AG12" s="72"/>
      <c r="AH12" s="62">
        <f t="shared" si="1"/>
        <v>-8720.229999999981</v>
      </c>
    </row>
    <row r="13" spans="2:34" ht="13.5" customHeight="1">
      <c r="B13" s="99"/>
      <c r="C13" s="111" t="s">
        <v>24</v>
      </c>
      <c r="D13" s="100">
        <v>270.31</v>
      </c>
      <c r="E13" s="101">
        <v>127.56</v>
      </c>
      <c r="F13" s="102">
        <v>88.07</v>
      </c>
      <c r="G13" s="102">
        <v>176.57</v>
      </c>
      <c r="H13" s="90">
        <f t="shared" si="2"/>
        <v>392.2</v>
      </c>
      <c r="I13" s="91">
        <v>182.56</v>
      </c>
      <c r="J13" s="423">
        <v>0</v>
      </c>
      <c r="K13" s="420">
        <f t="shared" si="3"/>
        <v>182.56</v>
      </c>
      <c r="L13" s="92">
        <v>2651.73</v>
      </c>
      <c r="M13" s="88">
        <v>1251.36</v>
      </c>
      <c r="N13" s="94">
        <v>863.97</v>
      </c>
      <c r="O13" s="112">
        <v>1732.15</v>
      </c>
      <c r="P13" s="91">
        <f t="shared" si="4"/>
        <v>3847.48</v>
      </c>
      <c r="Q13" s="91">
        <v>3421.04</v>
      </c>
      <c r="R13" s="428">
        <f t="shared" si="5"/>
        <v>0</v>
      </c>
      <c r="S13" s="428">
        <f t="shared" si="6"/>
        <v>3421.04</v>
      </c>
      <c r="T13" s="96">
        <v>4953.84</v>
      </c>
      <c r="U13" s="97">
        <v>2558.22</v>
      </c>
      <c r="V13" s="94">
        <v>811.19</v>
      </c>
      <c r="W13" s="95">
        <v>2169.78</v>
      </c>
      <c r="X13" s="91">
        <f t="shared" si="7"/>
        <v>5539.1900000000005</v>
      </c>
      <c r="Y13" s="91">
        <v>3620.39</v>
      </c>
      <c r="Z13" s="67">
        <f>Z9/Y9*Y13</f>
        <v>2662.2968237375353</v>
      </c>
      <c r="AA13" s="67">
        <f>AA9/Y9*Y13</f>
        <v>958.0931762624647</v>
      </c>
      <c r="AB13" s="68"/>
      <c r="AC13" s="113"/>
      <c r="AD13" s="70"/>
      <c r="AE13" s="69"/>
      <c r="AF13" s="98"/>
      <c r="AG13" s="85"/>
      <c r="AH13" s="62">
        <f t="shared" si="1"/>
        <v>-199.3499999999999</v>
      </c>
    </row>
    <row r="14" spans="2:34" ht="14.25" customHeight="1">
      <c r="B14" s="99"/>
      <c r="C14" s="111" t="s">
        <v>25</v>
      </c>
      <c r="D14" s="114">
        <v>13443.7</v>
      </c>
      <c r="E14" s="115">
        <v>4418.6</v>
      </c>
      <c r="F14" s="116">
        <v>459.06</v>
      </c>
      <c r="G14" s="117">
        <v>483</v>
      </c>
      <c r="H14" s="30">
        <f t="shared" si="2"/>
        <v>5360.66</v>
      </c>
      <c r="I14" s="28">
        <v>1928.73</v>
      </c>
      <c r="J14" s="421">
        <v>796.28</v>
      </c>
      <c r="K14" s="420">
        <f t="shared" si="3"/>
        <v>1132.45</v>
      </c>
      <c r="L14" s="78">
        <v>109489.34</v>
      </c>
      <c r="M14" s="80">
        <v>33846.47</v>
      </c>
      <c r="N14" s="77">
        <v>3493.45</v>
      </c>
      <c r="O14" s="80">
        <v>3743.25</v>
      </c>
      <c r="P14" s="118">
        <f t="shared" si="4"/>
        <v>41083.17</v>
      </c>
      <c r="Q14" s="81">
        <v>31941</v>
      </c>
      <c r="R14" s="467">
        <f t="shared" si="5"/>
        <v>13186.905103358167</v>
      </c>
      <c r="S14" s="467">
        <f t="shared" si="6"/>
        <v>18754.094896641833</v>
      </c>
      <c r="T14" s="29">
        <v>109489.34</v>
      </c>
      <c r="U14" s="80">
        <v>33846.47</v>
      </c>
      <c r="V14" s="77">
        <v>3493.45</v>
      </c>
      <c r="W14" s="79">
        <f>O14</f>
        <v>3743.25</v>
      </c>
      <c r="X14" s="28">
        <f t="shared" si="7"/>
        <v>41083.17</v>
      </c>
      <c r="Y14" s="28">
        <v>31941</v>
      </c>
      <c r="Z14" s="67">
        <f>Z9/Y9*Y14</f>
        <v>23488.194047326564</v>
      </c>
      <c r="AA14" s="67">
        <f>AA9/Y9*Y14</f>
        <v>8452.805952673438</v>
      </c>
      <c r="AB14" s="82"/>
      <c r="AC14" s="119"/>
      <c r="AD14" s="83"/>
      <c r="AF14" s="84"/>
      <c r="AG14" s="85"/>
      <c r="AH14" s="62">
        <f t="shared" si="1"/>
        <v>0</v>
      </c>
    </row>
    <row r="15" spans="2:34" ht="12.75" customHeight="1" thickBot="1">
      <c r="B15" s="99"/>
      <c r="C15" s="111" t="s">
        <v>26</v>
      </c>
      <c r="D15" s="114">
        <v>88.92</v>
      </c>
      <c r="E15" s="120">
        <v>28.92</v>
      </c>
      <c r="F15" s="117">
        <v>18.24</v>
      </c>
      <c r="G15" s="117">
        <v>29.52</v>
      </c>
      <c r="H15" s="121">
        <f t="shared" si="2"/>
        <v>76.68</v>
      </c>
      <c r="I15" s="122">
        <v>129.24</v>
      </c>
      <c r="J15" s="424">
        <v>0</v>
      </c>
      <c r="K15" s="425">
        <f t="shared" si="3"/>
        <v>129.24</v>
      </c>
      <c r="L15" s="123">
        <v>709.2</v>
      </c>
      <c r="M15" s="120">
        <v>221.53</v>
      </c>
      <c r="N15" s="117">
        <v>138.81</v>
      </c>
      <c r="O15" s="125">
        <v>228.78</v>
      </c>
      <c r="P15" s="122">
        <f t="shared" si="4"/>
        <v>589.12</v>
      </c>
      <c r="Q15" s="127">
        <v>2154.98</v>
      </c>
      <c r="R15" s="468">
        <f t="shared" si="5"/>
        <v>0</v>
      </c>
      <c r="S15" s="468">
        <f t="shared" si="6"/>
        <v>2154.98</v>
      </c>
      <c r="T15" s="128">
        <v>709.2</v>
      </c>
      <c r="U15" s="125">
        <v>221.53</v>
      </c>
      <c r="V15" s="117">
        <v>138.81</v>
      </c>
      <c r="W15" s="129">
        <f>O15</f>
        <v>228.78</v>
      </c>
      <c r="X15" s="126">
        <f t="shared" si="7"/>
        <v>589.12</v>
      </c>
      <c r="Y15" s="122">
        <v>2154.98</v>
      </c>
      <c r="Z15" s="67">
        <f>Y15/I15*J15</f>
        <v>0</v>
      </c>
      <c r="AA15" s="67">
        <f>Y15/I15*K15</f>
        <v>2154.98</v>
      </c>
      <c r="AB15" s="130"/>
      <c r="AC15" s="131"/>
      <c r="AD15" s="132"/>
      <c r="AE15" s="131"/>
      <c r="AF15" s="133"/>
      <c r="AG15" s="134"/>
      <c r="AH15" s="135">
        <f t="shared" si="1"/>
        <v>0</v>
      </c>
    </row>
    <row r="16" spans="2:35" ht="14.25" customHeight="1">
      <c r="B16" s="18">
        <v>2</v>
      </c>
      <c r="C16" s="136" t="s">
        <v>27</v>
      </c>
      <c r="D16" s="137">
        <f aca="true" t="shared" si="8" ref="D16:X16">D17+D18+D21</f>
        <v>111218.5</v>
      </c>
      <c r="E16" s="21">
        <f t="shared" si="8"/>
        <v>36623.5</v>
      </c>
      <c r="F16" s="22">
        <f t="shared" si="8"/>
        <v>33947.450000000004</v>
      </c>
      <c r="G16" s="22">
        <f t="shared" si="8"/>
        <v>34108</v>
      </c>
      <c r="H16" s="23">
        <f t="shared" si="8"/>
        <v>104678.95</v>
      </c>
      <c r="I16" s="400">
        <f t="shared" si="8"/>
        <v>277933.54</v>
      </c>
      <c r="J16" s="426">
        <f t="shared" si="8"/>
        <v>186480.78999999998</v>
      </c>
      <c r="K16" s="427">
        <f t="shared" si="8"/>
        <v>91452.75</v>
      </c>
      <c r="L16" s="402">
        <f t="shared" si="8"/>
        <v>1226704.72</v>
      </c>
      <c r="M16" s="403">
        <f t="shared" si="8"/>
        <v>407274.51</v>
      </c>
      <c r="N16" s="404">
        <f t="shared" si="8"/>
        <v>372954.97</v>
      </c>
      <c r="O16" s="403">
        <f t="shared" si="8"/>
        <v>374565.23</v>
      </c>
      <c r="P16" s="401">
        <f t="shared" si="8"/>
        <v>1154794.71</v>
      </c>
      <c r="Q16" s="405">
        <f t="shared" si="8"/>
        <v>5825503.44</v>
      </c>
      <c r="R16" s="469">
        <f t="shared" si="8"/>
        <v>3906098.326801538</v>
      </c>
      <c r="S16" s="470">
        <f t="shared" si="8"/>
        <v>1919405.1131984617</v>
      </c>
      <c r="T16" s="394">
        <f t="shared" si="8"/>
        <v>1208373.62</v>
      </c>
      <c r="U16" s="26">
        <f t="shared" si="8"/>
        <v>423240.68</v>
      </c>
      <c r="V16" s="27">
        <f t="shared" si="8"/>
        <v>393619.95</v>
      </c>
      <c r="W16" s="26">
        <f t="shared" si="8"/>
        <v>451178.35</v>
      </c>
      <c r="X16" s="24">
        <f t="shared" si="8"/>
        <v>1268038.9800000002</v>
      </c>
      <c r="Y16" s="138">
        <f>Z16+AA16</f>
        <v>5280677.65</v>
      </c>
      <c r="Z16" s="138">
        <v>4334116.03</v>
      </c>
      <c r="AA16" s="138">
        <v>946561.62</v>
      </c>
      <c r="AB16" s="139">
        <f aca="true" t="shared" si="9" ref="AB16:AG16">T16/D16</f>
        <v>10.86486169117548</v>
      </c>
      <c r="AC16" s="140">
        <f t="shared" si="9"/>
        <v>11.556532827283029</v>
      </c>
      <c r="AD16" s="141">
        <f t="shared" si="9"/>
        <v>11.594978415168148</v>
      </c>
      <c r="AE16" s="141">
        <f t="shared" si="9"/>
        <v>13.22793332942418</v>
      </c>
      <c r="AF16" s="141">
        <f t="shared" si="9"/>
        <v>12.113600489878818</v>
      </c>
      <c r="AG16" s="35">
        <f t="shared" si="9"/>
        <v>18.999785524265985</v>
      </c>
      <c r="AH16" s="36">
        <f t="shared" si="1"/>
        <v>544825.79</v>
      </c>
      <c r="AI16" s="3">
        <f>AH17+AH18+AH21</f>
        <v>544825.7900000004</v>
      </c>
    </row>
    <row r="17" spans="2:34" ht="13.5" customHeight="1">
      <c r="B17" s="37"/>
      <c r="C17" s="390" t="s">
        <v>61</v>
      </c>
      <c r="D17" s="38">
        <v>95115.68</v>
      </c>
      <c r="E17" s="39">
        <v>31258.3</v>
      </c>
      <c r="F17" s="40">
        <v>31580.32</v>
      </c>
      <c r="G17" s="40">
        <v>31548.26</v>
      </c>
      <c r="H17" s="41">
        <f>G17+F17+E17</f>
        <v>94386.88</v>
      </c>
      <c r="I17" s="406">
        <v>230385.65</v>
      </c>
      <c r="J17" s="417">
        <v>143354.27</v>
      </c>
      <c r="K17" s="418">
        <f>I17-J17</f>
        <v>87031.38</v>
      </c>
      <c r="L17" s="43">
        <v>1044836.24</v>
      </c>
      <c r="M17" s="44">
        <v>343311.52</v>
      </c>
      <c r="N17" s="40">
        <v>346826.91</v>
      </c>
      <c r="O17" s="44">
        <v>346320.43</v>
      </c>
      <c r="P17" s="45">
        <f>O17+N17+M17</f>
        <v>1036458.86</v>
      </c>
      <c r="Q17" s="45">
        <v>4835406.08</v>
      </c>
      <c r="R17" s="206">
        <f>Q17/I17*J17</f>
        <v>3008764.255724962</v>
      </c>
      <c r="S17" s="471">
        <f>Q17/I17*K17</f>
        <v>1826641.824275038</v>
      </c>
      <c r="T17" s="395">
        <v>967012.66</v>
      </c>
      <c r="U17" s="44">
        <v>341424.77</v>
      </c>
      <c r="V17" s="40">
        <v>363049.06</v>
      </c>
      <c r="W17" s="44">
        <v>416123.31</v>
      </c>
      <c r="X17" s="47">
        <f>W17+V17+U17</f>
        <v>1120597.1400000001</v>
      </c>
      <c r="Y17" s="47">
        <v>4376708.97</v>
      </c>
      <c r="Z17" s="48">
        <f>Z16/Y16*Y17</f>
        <v>3592183.761779473</v>
      </c>
      <c r="AA17" s="48">
        <f>AA16/Y16*Y17</f>
        <v>784525.2082205265</v>
      </c>
      <c r="AB17" s="49">
        <f aca="true" t="shared" si="10" ref="AB17:AG17">L17/T17*100</f>
        <v>108.04783465813156</v>
      </c>
      <c r="AC17" s="50">
        <f t="shared" si="10"/>
        <v>100.55261075521848</v>
      </c>
      <c r="AD17" s="51">
        <f t="shared" si="10"/>
        <v>95.53169205285919</v>
      </c>
      <c r="AE17" s="51">
        <f t="shared" si="10"/>
        <v>83.22543382633383</v>
      </c>
      <c r="AF17" s="51">
        <f t="shared" si="10"/>
        <v>92.49165672509211</v>
      </c>
      <c r="AG17" s="52">
        <f t="shared" si="10"/>
        <v>110.48041149512393</v>
      </c>
      <c r="AH17" s="47">
        <f t="shared" si="1"/>
        <v>458697.11000000034</v>
      </c>
    </row>
    <row r="18" spans="2:34" ht="13.5" customHeight="1">
      <c r="B18" s="37"/>
      <c r="C18" s="86" t="s">
        <v>28</v>
      </c>
      <c r="D18" s="142">
        <f aca="true" t="shared" si="11" ref="D18:Z18">D19+D20</f>
        <v>6501.129999999999</v>
      </c>
      <c r="E18" s="143">
        <f t="shared" si="11"/>
        <v>2226.64</v>
      </c>
      <c r="F18" s="144">
        <f t="shared" si="11"/>
        <v>2130.98</v>
      </c>
      <c r="G18" s="144">
        <f t="shared" si="11"/>
        <v>2305.2799999999997</v>
      </c>
      <c r="H18" s="61">
        <f t="shared" si="11"/>
        <v>6662.900000000001</v>
      </c>
      <c r="I18" s="407">
        <f t="shared" si="11"/>
        <v>46696.94</v>
      </c>
      <c r="J18" s="419">
        <f t="shared" si="11"/>
        <v>42341.4</v>
      </c>
      <c r="K18" s="419">
        <f t="shared" si="11"/>
        <v>4355.539999999997</v>
      </c>
      <c r="L18" s="43">
        <f t="shared" si="11"/>
        <v>71382.42</v>
      </c>
      <c r="M18" s="145">
        <f t="shared" si="11"/>
        <v>24448.510000000002</v>
      </c>
      <c r="N18" s="144">
        <f t="shared" si="11"/>
        <v>23398.17</v>
      </c>
      <c r="O18" s="145">
        <f t="shared" si="11"/>
        <v>25295.61</v>
      </c>
      <c r="P18" s="62">
        <f t="shared" si="11"/>
        <v>73142.29000000001</v>
      </c>
      <c r="Q18" s="118">
        <f t="shared" si="11"/>
        <v>973386.11</v>
      </c>
      <c r="R18" s="425">
        <f t="shared" si="11"/>
        <v>881915.6133528559</v>
      </c>
      <c r="S18" s="472">
        <f t="shared" si="11"/>
        <v>91470.49664714416</v>
      </c>
      <c r="T18" s="395">
        <f t="shared" si="11"/>
        <v>130874.90000000001</v>
      </c>
      <c r="U18" s="145">
        <f t="shared" si="11"/>
        <v>42301.43</v>
      </c>
      <c r="V18" s="144">
        <f t="shared" si="11"/>
        <v>27841</v>
      </c>
      <c r="W18" s="145">
        <f t="shared" si="11"/>
        <v>32105.850000000002</v>
      </c>
      <c r="X18" s="146">
        <f t="shared" si="11"/>
        <v>102248.28</v>
      </c>
      <c r="Y18" s="62">
        <f t="shared" si="11"/>
        <v>887257.4299999999</v>
      </c>
      <c r="Z18" s="67">
        <f t="shared" si="11"/>
        <v>728216.5102616333</v>
      </c>
      <c r="AA18" s="67">
        <f>AA20+AA19</f>
        <v>159040.91973836662</v>
      </c>
      <c r="AB18" s="147"/>
      <c r="AC18" s="50"/>
      <c r="AD18" s="51"/>
      <c r="AE18" s="51"/>
      <c r="AF18" s="148"/>
      <c r="AG18" s="149"/>
      <c r="AH18" s="62">
        <f t="shared" si="1"/>
        <v>86128.68000000005</v>
      </c>
    </row>
    <row r="19" spans="2:34" ht="12.75" customHeight="1">
      <c r="B19" s="37"/>
      <c r="C19" s="86" t="s">
        <v>21</v>
      </c>
      <c r="D19" s="87">
        <v>4666.28</v>
      </c>
      <c r="E19" s="97">
        <v>1570.56</v>
      </c>
      <c r="F19" s="94">
        <v>1540.39</v>
      </c>
      <c r="G19" s="94">
        <v>1554.99</v>
      </c>
      <c r="H19" s="90">
        <f>G19+F19+E19</f>
        <v>4665.9400000000005</v>
      </c>
      <c r="I19" s="408">
        <v>25421.44</v>
      </c>
      <c r="J19" s="423">
        <v>21511.27</v>
      </c>
      <c r="K19" s="428">
        <f>I19-J19</f>
        <v>3910.1699999999983</v>
      </c>
      <c r="L19" s="92">
        <v>51235.75</v>
      </c>
      <c r="M19" s="95">
        <v>17244.75</v>
      </c>
      <c r="N19" s="94">
        <v>16913.48</v>
      </c>
      <c r="O19" s="95">
        <v>17073.79</v>
      </c>
      <c r="P19" s="150">
        <f aca="true" t="shared" si="12" ref="P19:P27">O19+N19+M19</f>
        <v>51232.020000000004</v>
      </c>
      <c r="Q19" s="150">
        <v>535023.6</v>
      </c>
      <c r="R19" s="473">
        <f>Q19/I19*J19</f>
        <v>452729.5509606065</v>
      </c>
      <c r="S19" s="474">
        <f>Q19/I19*K19</f>
        <v>82294.04903939347</v>
      </c>
      <c r="T19" s="396">
        <v>94555.85</v>
      </c>
      <c r="U19" s="95">
        <v>29837.3</v>
      </c>
      <c r="V19" s="94">
        <v>20125.01</v>
      </c>
      <c r="W19" s="95">
        <v>21656.49</v>
      </c>
      <c r="X19" s="91">
        <f aca="true" t="shared" si="13" ref="X19:X26">W19+V19+U19</f>
        <v>71618.8</v>
      </c>
      <c r="Y19" s="91">
        <v>480772.97</v>
      </c>
      <c r="Z19" s="67">
        <f>Z16/Y16*Y19</f>
        <v>394594.401358263</v>
      </c>
      <c r="AA19" s="67">
        <f>AA16/Y16*Y19</f>
        <v>86178.56864173697</v>
      </c>
      <c r="AB19" s="68"/>
      <c r="AC19" s="69"/>
      <c r="AD19" s="70"/>
      <c r="AE19" s="70"/>
      <c r="AF19" s="151"/>
      <c r="AG19" s="72"/>
      <c r="AH19" s="62">
        <f t="shared" si="1"/>
        <v>54250.630000000005</v>
      </c>
    </row>
    <row r="20" spans="2:34" ht="12" customHeight="1">
      <c r="B20" s="37"/>
      <c r="C20" s="86" t="s">
        <v>29</v>
      </c>
      <c r="D20" s="87">
        <v>1834.85</v>
      </c>
      <c r="E20" s="97">
        <v>656.08</v>
      </c>
      <c r="F20" s="94">
        <v>590.59</v>
      </c>
      <c r="G20" s="94">
        <v>750.29</v>
      </c>
      <c r="H20" s="90">
        <f>G20+F20+E20</f>
        <v>1996.96</v>
      </c>
      <c r="I20" s="408">
        <v>21275.5</v>
      </c>
      <c r="J20" s="423">
        <v>20830.13</v>
      </c>
      <c r="K20" s="428">
        <f>I20-J20</f>
        <v>445.369999999999</v>
      </c>
      <c r="L20" s="92">
        <v>20146.67</v>
      </c>
      <c r="M20" s="95">
        <v>7203.76</v>
      </c>
      <c r="N20" s="94">
        <v>6484.69</v>
      </c>
      <c r="O20" s="95">
        <v>8221.82</v>
      </c>
      <c r="P20" s="150">
        <f t="shared" si="12"/>
        <v>21910.269999999997</v>
      </c>
      <c r="Q20" s="91">
        <v>438362.51</v>
      </c>
      <c r="R20" s="428">
        <f>Q20/I20*J20</f>
        <v>429186.06239224935</v>
      </c>
      <c r="S20" s="475">
        <f>Q20/I20*K20</f>
        <v>9176.447607750679</v>
      </c>
      <c r="T20" s="397">
        <v>36319.05</v>
      </c>
      <c r="U20" s="97">
        <v>12464.13</v>
      </c>
      <c r="V20" s="94">
        <v>7715.99</v>
      </c>
      <c r="W20" s="95">
        <v>10449.36</v>
      </c>
      <c r="X20" s="91">
        <f t="shared" si="13"/>
        <v>30629.479999999996</v>
      </c>
      <c r="Y20" s="91">
        <v>406484.46</v>
      </c>
      <c r="Z20" s="67">
        <f>Z16/Y16*Y20</f>
        <v>333622.10890337033</v>
      </c>
      <c r="AA20" s="67">
        <f>AA16/Y16*Y20</f>
        <v>72862.35109662965</v>
      </c>
      <c r="AB20" s="68"/>
      <c r="AC20" s="69"/>
      <c r="AD20" s="70"/>
      <c r="AE20" s="70"/>
      <c r="AF20" s="151"/>
      <c r="AG20" s="72"/>
      <c r="AH20" s="62">
        <f t="shared" si="1"/>
        <v>31878.04999999999</v>
      </c>
    </row>
    <row r="21" spans="2:34" ht="12" customHeight="1" thickBot="1">
      <c r="B21" s="152"/>
      <c r="C21" s="153" t="s">
        <v>30</v>
      </c>
      <c r="D21" s="154">
        <v>9601.69</v>
      </c>
      <c r="E21" s="124">
        <v>3138.56</v>
      </c>
      <c r="F21" s="155">
        <v>236.15</v>
      </c>
      <c r="G21" s="155">
        <v>254.46</v>
      </c>
      <c r="H21" s="156">
        <f>G21+F21+E21</f>
        <v>3629.17</v>
      </c>
      <c r="I21" s="409">
        <v>850.95</v>
      </c>
      <c r="J21" s="429">
        <v>785.12</v>
      </c>
      <c r="K21" s="430">
        <f>I21-J21</f>
        <v>65.83000000000004</v>
      </c>
      <c r="L21" s="411">
        <v>110486.06</v>
      </c>
      <c r="M21" s="412">
        <v>39514.48</v>
      </c>
      <c r="N21" s="413">
        <v>2729.89</v>
      </c>
      <c r="O21" s="412">
        <v>2949.19</v>
      </c>
      <c r="P21" s="377">
        <f t="shared" si="12"/>
        <v>45193.560000000005</v>
      </c>
      <c r="Q21" s="410">
        <v>16711.25</v>
      </c>
      <c r="R21" s="430">
        <f>Q21/I21*J21</f>
        <v>15418.457723720547</v>
      </c>
      <c r="S21" s="476">
        <f>Q21/I21*K21</f>
        <v>1292.792276279453</v>
      </c>
      <c r="T21" s="398">
        <v>110486.06</v>
      </c>
      <c r="U21" s="158">
        <v>39514.48</v>
      </c>
      <c r="V21" s="159">
        <v>2729.89</v>
      </c>
      <c r="W21" s="158">
        <f>O21</f>
        <v>2949.19</v>
      </c>
      <c r="X21" s="135">
        <f t="shared" si="13"/>
        <v>45193.560000000005</v>
      </c>
      <c r="Y21" s="157">
        <v>16711.25</v>
      </c>
      <c r="Z21" s="67">
        <f>Z16/Y16*Y21</f>
        <v>13715.757958893306</v>
      </c>
      <c r="AA21" s="67">
        <f>AA16/Y16*Y21</f>
        <v>2995.4920411066937</v>
      </c>
      <c r="AB21" s="161"/>
      <c r="AC21" s="162"/>
      <c r="AD21" s="163"/>
      <c r="AE21" s="163"/>
      <c r="AF21" s="164"/>
      <c r="AG21" s="165"/>
      <c r="AH21" s="135">
        <f t="shared" si="1"/>
        <v>0</v>
      </c>
    </row>
    <row r="22" spans="2:35" ht="12.75" customHeight="1">
      <c r="B22" s="53">
        <v>3</v>
      </c>
      <c r="C22" s="166" t="s">
        <v>31</v>
      </c>
      <c r="D22" s="167">
        <f>D23+D26</f>
        <v>4399</v>
      </c>
      <c r="E22" s="168">
        <f>E23+E26</f>
        <v>1074</v>
      </c>
      <c r="F22" s="169">
        <f>F23+F26</f>
        <v>1055</v>
      </c>
      <c r="G22" s="169">
        <f>G23+G26</f>
        <v>1234</v>
      </c>
      <c r="H22" s="170">
        <f>E22+F22+G22</f>
        <v>3363</v>
      </c>
      <c r="I22" s="399">
        <f>I23+I26</f>
        <v>6897</v>
      </c>
      <c r="J22" s="431">
        <f>J23+J26</f>
        <v>5820</v>
      </c>
      <c r="K22" s="201">
        <f>K23+K26</f>
        <v>1077</v>
      </c>
      <c r="L22" s="287">
        <f>L23+L26</f>
        <v>151195</v>
      </c>
      <c r="M22" s="175">
        <f>M23+M26+M27</f>
        <v>37580</v>
      </c>
      <c r="N22" s="171">
        <f>N23+N26+N27</f>
        <v>37385</v>
      </c>
      <c r="O22" s="175">
        <f>O23+O26+O27</f>
        <v>43240</v>
      </c>
      <c r="P22" s="176">
        <f t="shared" si="12"/>
        <v>118205</v>
      </c>
      <c r="Q22" s="176">
        <f>Q23+Q26+Q27+Q25+Q24</f>
        <v>697125.11</v>
      </c>
      <c r="R22" s="207">
        <f>R23+R26+R27+R24+R25</f>
        <v>607560.11</v>
      </c>
      <c r="S22" s="207">
        <f>S23+S26</f>
        <v>89565</v>
      </c>
      <c r="T22" s="173">
        <f>T23+T26</f>
        <v>407642.35</v>
      </c>
      <c r="U22" s="174">
        <f>U23+U26</f>
        <v>146591.45</v>
      </c>
      <c r="V22" s="171">
        <f>V23+V26</f>
        <v>125527.56999999999</v>
      </c>
      <c r="W22" s="175">
        <f>W23+W26</f>
        <v>133853.38</v>
      </c>
      <c r="X22" s="172">
        <f t="shared" si="13"/>
        <v>405972.4</v>
      </c>
      <c r="Y22" s="176">
        <f>Y23+Y26</f>
        <v>1644905.1099999999</v>
      </c>
      <c r="Z22" s="172">
        <f>Z23+Z26</f>
        <v>1474150.43</v>
      </c>
      <c r="AA22" s="172">
        <f>AA23+AA26</f>
        <v>170754.68</v>
      </c>
      <c r="AB22" s="32">
        <f aca="true" t="shared" si="14" ref="AB22:AG22">T22/D22</f>
        <v>92.66704932939304</v>
      </c>
      <c r="AC22" s="177">
        <f t="shared" si="14"/>
        <v>136.4911080074488</v>
      </c>
      <c r="AD22" s="178">
        <f t="shared" si="14"/>
        <v>118.98347867298577</v>
      </c>
      <c r="AE22" s="178">
        <f t="shared" si="14"/>
        <v>108.47113452188007</v>
      </c>
      <c r="AF22" s="178">
        <f t="shared" si="14"/>
        <v>120.71733571216177</v>
      </c>
      <c r="AG22" s="35">
        <f t="shared" si="14"/>
        <v>238.49573872698272</v>
      </c>
      <c r="AH22" s="36">
        <f t="shared" si="1"/>
        <v>-947779.9999999999</v>
      </c>
      <c r="AI22" s="179"/>
    </row>
    <row r="23" spans="2:35" ht="13.5" customHeight="1">
      <c r="B23" s="37"/>
      <c r="C23" s="180" t="s">
        <v>32</v>
      </c>
      <c r="D23" s="181">
        <v>3658</v>
      </c>
      <c r="E23" s="182">
        <v>833</v>
      </c>
      <c r="F23" s="183">
        <v>903</v>
      </c>
      <c r="G23" s="183">
        <v>988</v>
      </c>
      <c r="H23" s="184">
        <f>G23+F23+E23</f>
        <v>2724</v>
      </c>
      <c r="I23" s="184">
        <v>5820</v>
      </c>
      <c r="J23" s="378">
        <f>I23</f>
        <v>5820</v>
      </c>
      <c r="K23" s="432"/>
      <c r="L23" s="185">
        <v>126925</v>
      </c>
      <c r="M23" s="186">
        <v>29335</v>
      </c>
      <c r="N23" s="187">
        <v>32065</v>
      </c>
      <c r="O23" s="188">
        <v>34600</v>
      </c>
      <c r="P23" s="189">
        <f t="shared" si="12"/>
        <v>96000</v>
      </c>
      <c r="Q23" s="189">
        <v>465805</v>
      </c>
      <c r="R23" s="189">
        <f>Q23</f>
        <v>465805</v>
      </c>
      <c r="S23" s="189"/>
      <c r="T23" s="46">
        <v>365196.49</v>
      </c>
      <c r="U23" s="190">
        <v>132690.22</v>
      </c>
      <c r="V23" s="187">
        <v>116439.42</v>
      </c>
      <c r="W23" s="188">
        <v>115629.17</v>
      </c>
      <c r="X23" s="47">
        <f t="shared" si="13"/>
        <v>364758.81</v>
      </c>
      <c r="Y23" s="47">
        <v>1474150.43</v>
      </c>
      <c r="Z23" s="191">
        <f>Y23</f>
        <v>1474150.43</v>
      </c>
      <c r="AA23" s="191"/>
      <c r="AB23" s="49">
        <f>L23/T23*100</f>
        <v>34.75526284494136</v>
      </c>
      <c r="AC23" s="192"/>
      <c r="AD23" s="193"/>
      <c r="AE23" s="193"/>
      <c r="AF23" s="193"/>
      <c r="AG23" s="52">
        <f>Q23/Y23*100</f>
        <v>31.59819992047894</v>
      </c>
      <c r="AH23" s="47">
        <f t="shared" si="1"/>
        <v>-1008345.4299999999</v>
      </c>
      <c r="AI23" s="179"/>
    </row>
    <row r="24" spans="2:35" ht="13.5" customHeight="1">
      <c r="B24" s="37"/>
      <c r="C24" s="180" t="s">
        <v>58</v>
      </c>
      <c r="D24" s="181"/>
      <c r="E24" s="182"/>
      <c r="F24" s="183"/>
      <c r="G24" s="183"/>
      <c r="H24" s="184"/>
      <c r="I24" s="184"/>
      <c r="J24" s="378"/>
      <c r="K24" s="432"/>
      <c r="L24" s="185"/>
      <c r="M24" s="186"/>
      <c r="N24" s="187"/>
      <c r="O24" s="188"/>
      <c r="P24" s="189"/>
      <c r="Q24" s="189">
        <v>6242</v>
      </c>
      <c r="R24" s="189">
        <f>Q24</f>
        <v>6242</v>
      </c>
      <c r="S24" s="189"/>
      <c r="T24" s="46"/>
      <c r="U24" s="190"/>
      <c r="V24" s="187"/>
      <c r="W24" s="188"/>
      <c r="X24" s="47"/>
      <c r="Y24" s="47"/>
      <c r="Z24" s="176"/>
      <c r="AA24" s="176"/>
      <c r="AB24" s="49"/>
      <c r="AC24" s="192"/>
      <c r="AD24" s="193"/>
      <c r="AE24" s="193"/>
      <c r="AF24" s="193"/>
      <c r="AG24" s="52"/>
      <c r="AH24" s="47">
        <f t="shared" si="1"/>
        <v>6242</v>
      </c>
      <c r="AI24" s="179"/>
    </row>
    <row r="25" spans="2:35" ht="13.5" customHeight="1">
      <c r="B25" s="37"/>
      <c r="C25" s="180" t="s">
        <v>53</v>
      </c>
      <c r="D25" s="181"/>
      <c r="E25" s="182"/>
      <c r="F25" s="183"/>
      <c r="G25" s="183"/>
      <c r="H25" s="184"/>
      <c r="I25" s="184"/>
      <c r="J25" s="378"/>
      <c r="K25" s="432"/>
      <c r="L25" s="185"/>
      <c r="M25" s="186"/>
      <c r="N25" s="187"/>
      <c r="O25" s="188"/>
      <c r="P25" s="189"/>
      <c r="Q25" s="189">
        <v>35513.11</v>
      </c>
      <c r="R25" s="189">
        <f>Q25</f>
        <v>35513.11</v>
      </c>
      <c r="S25" s="189"/>
      <c r="T25" s="46"/>
      <c r="U25" s="190"/>
      <c r="V25" s="187"/>
      <c r="W25" s="188"/>
      <c r="X25" s="47"/>
      <c r="Y25" s="47"/>
      <c r="Z25" s="176"/>
      <c r="AA25" s="176"/>
      <c r="AB25" s="49"/>
      <c r="AC25" s="192"/>
      <c r="AD25" s="193"/>
      <c r="AE25" s="193"/>
      <c r="AF25" s="193"/>
      <c r="AG25" s="52"/>
      <c r="AH25" s="47">
        <f t="shared" si="1"/>
        <v>35513.11</v>
      </c>
      <c r="AI25" s="179"/>
    </row>
    <row r="26" spans="2:35" ht="15.75" customHeight="1">
      <c r="B26" s="37"/>
      <c r="C26" s="180" t="s">
        <v>33</v>
      </c>
      <c r="D26" s="181">
        <v>741</v>
      </c>
      <c r="E26" s="182">
        <v>241</v>
      </c>
      <c r="F26" s="183">
        <v>152</v>
      </c>
      <c r="G26" s="183">
        <v>246</v>
      </c>
      <c r="H26" s="184">
        <f>G26+F26+E26</f>
        <v>639</v>
      </c>
      <c r="I26" s="184">
        <v>1077</v>
      </c>
      <c r="J26" s="431"/>
      <c r="K26" s="432">
        <f>I26</f>
        <v>1077</v>
      </c>
      <c r="L26" s="185">
        <v>24270</v>
      </c>
      <c r="M26" s="186">
        <v>8245</v>
      </c>
      <c r="N26" s="187">
        <v>5320</v>
      </c>
      <c r="O26" s="188">
        <v>8640</v>
      </c>
      <c r="P26" s="189">
        <f t="shared" si="12"/>
        <v>22205</v>
      </c>
      <c r="Q26" s="189">
        <v>89565</v>
      </c>
      <c r="R26" s="189"/>
      <c r="S26" s="189">
        <f>Q26</f>
        <v>89565</v>
      </c>
      <c r="T26" s="46">
        <v>42445.86</v>
      </c>
      <c r="U26" s="190">
        <v>13901.23</v>
      </c>
      <c r="V26" s="187">
        <v>9088.15</v>
      </c>
      <c r="W26" s="188">
        <v>18224.21</v>
      </c>
      <c r="X26" s="47">
        <f t="shared" si="13"/>
        <v>41213.59</v>
      </c>
      <c r="Y26" s="47">
        <v>170754.68</v>
      </c>
      <c r="Z26" s="176"/>
      <c r="AA26" s="176">
        <f>Y26</f>
        <v>170754.68</v>
      </c>
      <c r="AB26" s="194"/>
      <c r="AC26" s="195"/>
      <c r="AD26" s="193"/>
      <c r="AE26" s="193"/>
      <c r="AF26" s="193"/>
      <c r="AG26" s="196"/>
      <c r="AH26" s="62">
        <f t="shared" si="1"/>
        <v>-81189.68</v>
      </c>
      <c r="AI26" s="179"/>
    </row>
    <row r="27" spans="2:35" ht="12.75">
      <c r="B27" s="99"/>
      <c r="C27" s="197" t="s">
        <v>34</v>
      </c>
      <c r="D27" s="198"/>
      <c r="E27" s="199"/>
      <c r="F27" s="200"/>
      <c r="G27" s="200"/>
      <c r="H27" s="201"/>
      <c r="I27" s="201"/>
      <c r="J27" s="378"/>
      <c r="K27" s="201"/>
      <c r="L27" s="202"/>
      <c r="M27" s="203"/>
      <c r="N27" s="204"/>
      <c r="O27" s="205"/>
      <c r="P27" s="206">
        <f t="shared" si="12"/>
        <v>0</v>
      </c>
      <c r="Q27" s="207">
        <v>100000</v>
      </c>
      <c r="R27" s="207">
        <f>Q27</f>
        <v>100000</v>
      </c>
      <c r="S27" s="207"/>
      <c r="T27" s="208"/>
      <c r="U27" s="174"/>
      <c r="V27" s="171"/>
      <c r="W27" s="175"/>
      <c r="X27" s="176"/>
      <c r="Y27" s="176"/>
      <c r="Z27" s="191"/>
      <c r="AA27" s="191"/>
      <c r="AB27" s="209"/>
      <c r="AC27" s="210"/>
      <c r="AD27" s="204"/>
      <c r="AE27" s="204"/>
      <c r="AF27" s="204"/>
      <c r="AG27" s="211"/>
      <c r="AH27" s="62">
        <f t="shared" si="1"/>
        <v>100000</v>
      </c>
      <c r="AI27" s="179"/>
    </row>
    <row r="28" spans="2:35" ht="13.5" customHeight="1" thickBot="1">
      <c r="B28" s="212"/>
      <c r="C28" s="213" t="s">
        <v>35</v>
      </c>
      <c r="D28" s="214">
        <v>93.283</v>
      </c>
      <c r="E28" s="215">
        <v>17.948</v>
      </c>
      <c r="F28" s="216">
        <v>5.96</v>
      </c>
      <c r="G28" s="216"/>
      <c r="H28" s="217">
        <f>G28+F28+E28</f>
        <v>23.908</v>
      </c>
      <c r="I28" s="217"/>
      <c r="J28" s="433"/>
      <c r="K28" s="434"/>
      <c r="L28" s="218"/>
      <c r="M28" s="219"/>
      <c r="N28" s="220"/>
      <c r="O28" s="221"/>
      <c r="P28" s="222"/>
      <c r="Q28" s="222"/>
      <c r="R28" s="222"/>
      <c r="S28" s="222"/>
      <c r="T28" s="223"/>
      <c r="U28" s="224"/>
      <c r="V28" s="225"/>
      <c r="W28" s="226"/>
      <c r="X28" s="227"/>
      <c r="Y28" s="227"/>
      <c r="Z28" s="228"/>
      <c r="AA28" s="228"/>
      <c r="AB28" s="229"/>
      <c r="AC28" s="230"/>
      <c r="AD28" s="220"/>
      <c r="AE28" s="220"/>
      <c r="AF28" s="220"/>
      <c r="AG28" s="231"/>
      <c r="AH28" s="135">
        <f t="shared" si="1"/>
        <v>0</v>
      </c>
      <c r="AI28" s="179"/>
    </row>
    <row r="29" spans="2:35" ht="13.5" customHeight="1">
      <c r="B29" s="53">
        <v>4</v>
      </c>
      <c r="C29" s="232" t="s">
        <v>54</v>
      </c>
      <c r="D29" s="233">
        <f aca="true" t="shared" si="15" ref="D29:W29">D30+D31+D34</f>
        <v>2070.0600000000004</v>
      </c>
      <c r="E29" s="234">
        <f t="shared" si="15"/>
        <v>709.16</v>
      </c>
      <c r="F29" s="235">
        <f t="shared" si="15"/>
        <v>757.54</v>
      </c>
      <c r="G29" s="235">
        <f t="shared" si="15"/>
        <v>755.93</v>
      </c>
      <c r="H29" s="236">
        <f t="shared" si="15"/>
        <v>2222.63</v>
      </c>
      <c r="I29" s="237">
        <f t="shared" si="15"/>
        <v>1462.28</v>
      </c>
      <c r="J29" s="435">
        <f t="shared" si="15"/>
        <v>1006.75</v>
      </c>
      <c r="K29" s="436">
        <f t="shared" si="15"/>
        <v>455.53</v>
      </c>
      <c r="L29" s="238">
        <f t="shared" si="15"/>
        <v>239199.58</v>
      </c>
      <c r="M29" s="30">
        <f t="shared" si="15"/>
        <v>82166.98999999999</v>
      </c>
      <c r="N29" s="31">
        <f t="shared" si="15"/>
        <v>87540.77999999998</v>
      </c>
      <c r="O29" s="30">
        <f t="shared" si="15"/>
        <v>87344.01000000001</v>
      </c>
      <c r="P29" s="28">
        <f t="shared" si="15"/>
        <v>257051.78</v>
      </c>
      <c r="Q29" s="28">
        <f t="shared" si="15"/>
        <v>309757.34</v>
      </c>
      <c r="R29" s="422">
        <f t="shared" si="15"/>
        <v>213296.99736366575</v>
      </c>
      <c r="S29" s="422">
        <f t="shared" si="15"/>
        <v>96460.34263633422</v>
      </c>
      <c r="T29" s="29">
        <f t="shared" si="15"/>
        <v>189073.82000000004</v>
      </c>
      <c r="U29" s="30">
        <f t="shared" si="15"/>
        <v>75609.47</v>
      </c>
      <c r="V29" s="31">
        <f t="shared" si="15"/>
        <v>70748.93</v>
      </c>
      <c r="W29" s="30">
        <f t="shared" si="15"/>
        <v>96488.82</v>
      </c>
      <c r="X29" s="28">
        <f>W29+V29+U29</f>
        <v>242847.22</v>
      </c>
      <c r="Y29" s="28">
        <f>Y30+Y31+Y34</f>
        <v>537188.1</v>
      </c>
      <c r="Z29" s="28">
        <f>Y29/I29*J29</f>
        <v>369843.0667690182</v>
      </c>
      <c r="AA29" s="28">
        <f>Y29-Z29</f>
        <v>167345.0332309818</v>
      </c>
      <c r="AB29" s="32">
        <f aca="true" t="shared" si="16" ref="AB29:AG29">T29/D29</f>
        <v>91.33736220206177</v>
      </c>
      <c r="AC29" s="33">
        <f t="shared" si="16"/>
        <v>106.61835128884879</v>
      </c>
      <c r="AD29" s="239">
        <f t="shared" si="16"/>
        <v>93.39299574939936</v>
      </c>
      <c r="AE29" s="239">
        <f t="shared" si="16"/>
        <v>127.64253303877345</v>
      </c>
      <c r="AF29" s="239">
        <f t="shared" si="16"/>
        <v>109.26119956987893</v>
      </c>
      <c r="AG29" s="35">
        <f t="shared" si="16"/>
        <v>367.3633640616024</v>
      </c>
      <c r="AH29" s="36">
        <f t="shared" si="1"/>
        <v>-227430.75999999995</v>
      </c>
      <c r="AI29" s="3">
        <f>AH30+AH31+AH34</f>
        <v>-227430.76</v>
      </c>
    </row>
    <row r="30" spans="2:34" ht="12.75" customHeight="1">
      <c r="B30" s="37"/>
      <c r="C30" s="391" t="s">
        <v>56</v>
      </c>
      <c r="D30" s="38">
        <v>1620.18</v>
      </c>
      <c r="E30" s="39">
        <v>538.09</v>
      </c>
      <c r="F30" s="40">
        <v>535</v>
      </c>
      <c r="G30" s="240">
        <v>540.37</v>
      </c>
      <c r="H30" s="241">
        <f>G30+F30+E30</f>
        <v>1613.46</v>
      </c>
      <c r="I30" s="242">
        <v>1010.12</v>
      </c>
      <c r="J30" s="437">
        <v>636.33</v>
      </c>
      <c r="K30" s="438">
        <f>I30-J30</f>
        <v>373.78999999999996</v>
      </c>
      <c r="L30" s="243">
        <v>187251.61</v>
      </c>
      <c r="M30" s="44">
        <v>62185.29</v>
      </c>
      <c r="N30" s="40">
        <v>61828.99</v>
      </c>
      <c r="O30" s="44">
        <v>62449.47</v>
      </c>
      <c r="P30" s="47">
        <f>O30+N30+M30</f>
        <v>186463.75</v>
      </c>
      <c r="Q30" s="47">
        <v>213864.8</v>
      </c>
      <c r="R30" s="189">
        <f>Q30/I30*J30</f>
        <v>134725.16946897397</v>
      </c>
      <c r="S30" s="189">
        <f>Q30/I30*K30</f>
        <v>79139.630531026</v>
      </c>
      <c r="T30" s="46">
        <v>147747.14</v>
      </c>
      <c r="U30" s="244">
        <v>57306.04</v>
      </c>
      <c r="V30" s="40">
        <v>49905.01</v>
      </c>
      <c r="W30" s="44">
        <v>68920.78</v>
      </c>
      <c r="X30" s="47">
        <f>W30+V30+U30</f>
        <v>176131.83000000002</v>
      </c>
      <c r="Y30" s="47">
        <v>211814.1</v>
      </c>
      <c r="Z30" s="47">
        <f>Z29/Y29*Y30</f>
        <v>145829.69415912137</v>
      </c>
      <c r="AA30" s="47">
        <f>AA29/Y29*Y30</f>
        <v>65984.40584087865</v>
      </c>
      <c r="AB30" s="49">
        <f aca="true" t="shared" si="17" ref="AB30:AG30">L30/T30*100</f>
        <v>126.73789150842445</v>
      </c>
      <c r="AC30" s="50">
        <f t="shared" si="17"/>
        <v>108.51437300500959</v>
      </c>
      <c r="AD30" s="51">
        <f t="shared" si="17"/>
        <v>123.89335259125285</v>
      </c>
      <c r="AE30" s="51">
        <f t="shared" si="17"/>
        <v>90.61050963149285</v>
      </c>
      <c r="AF30" s="51">
        <f t="shared" si="17"/>
        <v>105.8660152455124</v>
      </c>
      <c r="AG30" s="52">
        <f t="shared" si="17"/>
        <v>100.96816028772399</v>
      </c>
      <c r="AH30" s="47">
        <f t="shared" si="1"/>
        <v>2050.6999999999825</v>
      </c>
    </row>
    <row r="31" spans="2:34" ht="13.5" customHeight="1">
      <c r="B31" s="37"/>
      <c r="C31" s="245" t="s">
        <v>28</v>
      </c>
      <c r="D31" s="246">
        <f aca="true" t="shared" si="18" ref="D31:AA31">D32+D33</f>
        <v>447.58000000000004</v>
      </c>
      <c r="E31" s="143">
        <f t="shared" si="18"/>
        <v>170.26999999999998</v>
      </c>
      <c r="F31" s="144">
        <f t="shared" si="18"/>
        <v>221.74</v>
      </c>
      <c r="G31" s="144">
        <f t="shared" si="18"/>
        <v>214.76</v>
      </c>
      <c r="H31" s="247">
        <f t="shared" si="18"/>
        <v>606.77</v>
      </c>
      <c r="I31" s="248">
        <f t="shared" si="18"/>
        <v>444.5</v>
      </c>
      <c r="J31" s="439">
        <f t="shared" si="18"/>
        <v>362.76</v>
      </c>
      <c r="K31" s="440">
        <f t="shared" si="18"/>
        <v>81.73999999999998</v>
      </c>
      <c r="L31" s="243">
        <f t="shared" si="18"/>
        <v>51697.369999999995</v>
      </c>
      <c r="M31" s="145">
        <f t="shared" si="18"/>
        <v>19897.050000000003</v>
      </c>
      <c r="N31" s="144">
        <f t="shared" si="18"/>
        <v>25626.5</v>
      </c>
      <c r="O31" s="145">
        <f t="shared" si="18"/>
        <v>24819.83</v>
      </c>
      <c r="P31" s="62">
        <f t="shared" si="18"/>
        <v>70343.38</v>
      </c>
      <c r="Q31" s="62">
        <f t="shared" si="18"/>
        <v>94189.57999999999</v>
      </c>
      <c r="R31" s="420">
        <f t="shared" si="18"/>
        <v>76868.8678946918</v>
      </c>
      <c r="S31" s="420">
        <f t="shared" si="18"/>
        <v>17320.7121053082</v>
      </c>
      <c r="T31" s="46">
        <f t="shared" si="18"/>
        <v>41076.08</v>
      </c>
      <c r="U31" s="249">
        <f t="shared" si="18"/>
        <v>18218.78</v>
      </c>
      <c r="V31" s="144">
        <f t="shared" si="18"/>
        <v>20758.63</v>
      </c>
      <c r="W31" s="145">
        <f t="shared" si="18"/>
        <v>27493.33</v>
      </c>
      <c r="X31" s="62">
        <f t="shared" si="18"/>
        <v>66470.73999999999</v>
      </c>
      <c r="Y31" s="62">
        <f t="shared" si="18"/>
        <v>323671.04</v>
      </c>
      <c r="Z31" s="62">
        <f t="shared" si="18"/>
        <v>222840.91933145496</v>
      </c>
      <c r="AA31" s="62">
        <f t="shared" si="18"/>
        <v>100830.12066854503</v>
      </c>
      <c r="AB31" s="147"/>
      <c r="AC31" s="50"/>
      <c r="AD31" s="51"/>
      <c r="AE31" s="51"/>
      <c r="AF31" s="148"/>
      <c r="AG31" s="149"/>
      <c r="AH31" s="62">
        <f t="shared" si="1"/>
        <v>-229481.46</v>
      </c>
    </row>
    <row r="32" spans="2:34" ht="15" customHeight="1">
      <c r="B32" s="37"/>
      <c r="C32" s="245" t="s">
        <v>36</v>
      </c>
      <c r="D32" s="87">
        <v>304.11</v>
      </c>
      <c r="E32" s="97">
        <v>100.35</v>
      </c>
      <c r="F32" s="94">
        <v>102.35</v>
      </c>
      <c r="G32" s="250">
        <v>100.35</v>
      </c>
      <c r="H32" s="251">
        <f>G32+F32+E32</f>
        <v>303.04999999999995</v>
      </c>
      <c r="I32" s="252">
        <v>189.79</v>
      </c>
      <c r="J32" s="441">
        <v>144.55</v>
      </c>
      <c r="K32" s="442">
        <f>I32-J32</f>
        <v>45.23999999999998</v>
      </c>
      <c r="L32" s="253">
        <v>35145.99</v>
      </c>
      <c r="M32" s="95">
        <v>11597.45</v>
      </c>
      <c r="N32" s="94">
        <v>11828.59</v>
      </c>
      <c r="O32" s="95">
        <v>11597.45</v>
      </c>
      <c r="P32" s="91">
        <f>O32+N32+M32</f>
        <v>35023.490000000005</v>
      </c>
      <c r="Q32" s="91">
        <v>40216.52</v>
      </c>
      <c r="R32" s="428">
        <f>Q32/I32*J32</f>
        <v>30630.15947099426</v>
      </c>
      <c r="S32" s="428">
        <f>Q32/I32*K32</f>
        <v>9586.360529005738</v>
      </c>
      <c r="T32" s="96">
        <v>27854.21</v>
      </c>
      <c r="U32" s="93">
        <v>10737.39</v>
      </c>
      <c r="V32" s="94">
        <v>9581.7</v>
      </c>
      <c r="W32" s="95">
        <v>12846.69</v>
      </c>
      <c r="X32" s="91">
        <f>W32+V32+U32</f>
        <v>33165.78</v>
      </c>
      <c r="Y32" s="91">
        <v>134262.8</v>
      </c>
      <c r="Z32" s="91">
        <f>Z29/Y29*Y32</f>
        <v>92437.2034767623</v>
      </c>
      <c r="AA32" s="91">
        <f>AA29/Y29*Y32</f>
        <v>41825.59652323769</v>
      </c>
      <c r="AB32" s="68"/>
      <c r="AC32" s="69"/>
      <c r="AD32" s="70"/>
      <c r="AE32" s="70"/>
      <c r="AF32" s="151"/>
      <c r="AG32" s="72"/>
      <c r="AH32" s="62">
        <f t="shared" si="1"/>
        <v>-94046.28</v>
      </c>
    </row>
    <row r="33" spans="2:34" ht="12.75" customHeight="1">
      <c r="B33" s="37"/>
      <c r="C33" s="245" t="s">
        <v>37</v>
      </c>
      <c r="D33" s="87">
        <v>143.47</v>
      </c>
      <c r="E33" s="97">
        <v>69.92</v>
      </c>
      <c r="F33" s="94">
        <v>119.39</v>
      </c>
      <c r="G33" s="250">
        <v>114.41</v>
      </c>
      <c r="H33" s="251">
        <f>G33+F33+E33</f>
        <v>303.72</v>
      </c>
      <c r="I33" s="252">
        <v>254.71</v>
      </c>
      <c r="J33" s="441">
        <v>218.21</v>
      </c>
      <c r="K33" s="442">
        <f>I33-J33</f>
        <v>36.5</v>
      </c>
      <c r="L33" s="253">
        <v>16551.38</v>
      </c>
      <c r="M33" s="95">
        <v>8299.6</v>
      </c>
      <c r="N33" s="94">
        <v>13797.91</v>
      </c>
      <c r="O33" s="95">
        <v>13222.38</v>
      </c>
      <c r="P33" s="91">
        <f>O33+N33+M33</f>
        <v>35319.89</v>
      </c>
      <c r="Q33" s="91">
        <v>53973.06</v>
      </c>
      <c r="R33" s="428">
        <f>Q33/I33*J33</f>
        <v>46238.708423697535</v>
      </c>
      <c r="S33" s="428">
        <f>Q33/I33*K33</f>
        <v>7734.351576302462</v>
      </c>
      <c r="T33" s="96">
        <v>13221.87</v>
      </c>
      <c r="U33" s="88">
        <v>7481.39</v>
      </c>
      <c r="V33" s="94">
        <v>11176.93</v>
      </c>
      <c r="W33" s="95">
        <v>14646.64</v>
      </c>
      <c r="X33" s="91">
        <f>W33+V33+U33</f>
        <v>33304.96</v>
      </c>
      <c r="Y33" s="91">
        <v>189408.24</v>
      </c>
      <c r="Z33" s="91">
        <f>Z29/Y29*Y33</f>
        <v>130403.71585469265</v>
      </c>
      <c r="AA33" s="91">
        <f>AA29/Y29*Y33</f>
        <v>59004.52414530734</v>
      </c>
      <c r="AB33" s="68"/>
      <c r="AC33" s="69"/>
      <c r="AD33" s="70"/>
      <c r="AE33" s="69"/>
      <c r="AF33" s="71"/>
      <c r="AG33" s="72"/>
      <c r="AH33" s="62">
        <f t="shared" si="1"/>
        <v>-135435.18</v>
      </c>
    </row>
    <row r="34" spans="2:34" ht="12.75" customHeight="1" thickBot="1">
      <c r="B34" s="152"/>
      <c r="C34" s="254" t="s">
        <v>30</v>
      </c>
      <c r="D34" s="154">
        <v>2.3</v>
      </c>
      <c r="E34" s="255">
        <v>0.8</v>
      </c>
      <c r="F34" s="159">
        <v>0.8</v>
      </c>
      <c r="G34" s="163">
        <v>0.8</v>
      </c>
      <c r="H34" s="256">
        <f>G34+F34+E34</f>
        <v>2.4000000000000004</v>
      </c>
      <c r="I34" s="257">
        <v>7.66</v>
      </c>
      <c r="J34" s="443">
        <v>7.66</v>
      </c>
      <c r="K34" s="444">
        <f>I34-J34</f>
        <v>0</v>
      </c>
      <c r="L34" s="258">
        <v>250.6</v>
      </c>
      <c r="M34" s="158">
        <v>84.65</v>
      </c>
      <c r="N34" s="159">
        <v>85.29</v>
      </c>
      <c r="O34" s="259">
        <v>74.71</v>
      </c>
      <c r="P34" s="157">
        <f>O34+N34+M34</f>
        <v>244.65</v>
      </c>
      <c r="Q34" s="157">
        <v>1702.96</v>
      </c>
      <c r="R34" s="477">
        <f>Q34</f>
        <v>1702.96</v>
      </c>
      <c r="S34" s="477">
        <v>0</v>
      </c>
      <c r="T34" s="160">
        <v>250.6</v>
      </c>
      <c r="U34" s="260">
        <v>84.65</v>
      </c>
      <c r="V34" s="163">
        <v>85.29</v>
      </c>
      <c r="W34" s="259">
        <f>O34</f>
        <v>74.71</v>
      </c>
      <c r="X34" s="157">
        <f>W34+V34+U34</f>
        <v>244.65</v>
      </c>
      <c r="Y34" s="157">
        <v>1702.96</v>
      </c>
      <c r="Z34" s="157">
        <f>Z29/Y29*Y34</f>
        <v>1172.4532784418852</v>
      </c>
      <c r="AA34" s="157">
        <f>AA29/Y29*Y34</f>
        <v>530.5067215581149</v>
      </c>
      <c r="AB34" s="161"/>
      <c r="AC34" s="162"/>
      <c r="AD34" s="163"/>
      <c r="AE34" s="162"/>
      <c r="AF34" s="261"/>
      <c r="AG34" s="165"/>
      <c r="AH34" s="135">
        <f t="shared" si="1"/>
        <v>0</v>
      </c>
    </row>
    <row r="35" spans="2:34" ht="12.75" customHeight="1">
      <c r="B35" s="53">
        <v>5</v>
      </c>
      <c r="C35" s="232" t="s">
        <v>51</v>
      </c>
      <c r="D35" s="233">
        <f aca="true" t="shared" si="19" ref="D35:W35">D36+D37+D40</f>
        <v>2070.0600000000004</v>
      </c>
      <c r="E35" s="234">
        <f t="shared" si="19"/>
        <v>709.16</v>
      </c>
      <c r="F35" s="235">
        <f t="shared" si="19"/>
        <v>757.54</v>
      </c>
      <c r="G35" s="235">
        <f t="shared" si="19"/>
        <v>755.93</v>
      </c>
      <c r="H35" s="236">
        <f t="shared" si="19"/>
        <v>2222.63</v>
      </c>
      <c r="I35" s="237">
        <f t="shared" si="19"/>
        <v>22869.27</v>
      </c>
      <c r="J35" s="435">
        <f t="shared" si="19"/>
        <v>16818.74</v>
      </c>
      <c r="K35" s="436">
        <f t="shared" si="19"/>
        <v>6050.53</v>
      </c>
      <c r="L35" s="238">
        <f t="shared" si="19"/>
        <v>239199.58</v>
      </c>
      <c r="M35" s="30">
        <f t="shared" si="19"/>
        <v>82166.98999999999</v>
      </c>
      <c r="N35" s="31">
        <f t="shared" si="19"/>
        <v>87540.77999999998</v>
      </c>
      <c r="O35" s="30">
        <f t="shared" si="19"/>
        <v>87344.01000000001</v>
      </c>
      <c r="P35" s="28">
        <f t="shared" si="19"/>
        <v>257051.78</v>
      </c>
      <c r="Q35" s="28">
        <f t="shared" si="19"/>
        <v>1313461.02</v>
      </c>
      <c r="R35" s="422">
        <f t="shared" si="19"/>
        <v>965979.055714581</v>
      </c>
      <c r="S35" s="422">
        <f t="shared" si="19"/>
        <v>347481.96428541903</v>
      </c>
      <c r="T35" s="29">
        <f t="shared" si="19"/>
        <v>189073.82000000004</v>
      </c>
      <c r="U35" s="30">
        <f t="shared" si="19"/>
        <v>75609.47</v>
      </c>
      <c r="V35" s="31">
        <f t="shared" si="19"/>
        <v>70748.93</v>
      </c>
      <c r="W35" s="30">
        <f t="shared" si="19"/>
        <v>96488.82</v>
      </c>
      <c r="X35" s="28">
        <f>W35+V35+U35</f>
        <v>242847.22</v>
      </c>
      <c r="Y35" s="28">
        <f>Y36+Y37+Y40</f>
        <v>620720.21</v>
      </c>
      <c r="Z35" s="28">
        <f>Y35/I35*J35</f>
        <v>456496.06763728795</v>
      </c>
      <c r="AA35" s="28">
        <f>Y35-Z35</f>
        <v>164224.142362712</v>
      </c>
      <c r="AB35" s="32">
        <f aca="true" t="shared" si="20" ref="AB35:AG35">T35/D35</f>
        <v>91.33736220206177</v>
      </c>
      <c r="AC35" s="33">
        <f t="shared" si="20"/>
        <v>106.61835128884879</v>
      </c>
      <c r="AD35" s="239">
        <f t="shared" si="20"/>
        <v>93.39299574939936</v>
      </c>
      <c r="AE35" s="239">
        <f t="shared" si="20"/>
        <v>127.64253303877345</v>
      </c>
      <c r="AF35" s="239">
        <f t="shared" si="20"/>
        <v>109.26119956987893</v>
      </c>
      <c r="AG35" s="35">
        <f t="shared" si="20"/>
        <v>27.14210860250458</v>
      </c>
      <c r="AH35" s="36">
        <f aca="true" t="shared" si="21" ref="AH35:AH40">Q35-Y35</f>
        <v>692740.81</v>
      </c>
    </row>
    <row r="36" spans="2:34" ht="12.75" customHeight="1">
      <c r="B36" s="37"/>
      <c r="C36" s="391" t="s">
        <v>52</v>
      </c>
      <c r="D36" s="38">
        <v>1620.18</v>
      </c>
      <c r="E36" s="39">
        <v>538.09</v>
      </c>
      <c r="F36" s="40">
        <v>535</v>
      </c>
      <c r="G36" s="240">
        <v>540.37</v>
      </c>
      <c r="H36" s="241">
        <f>G36+F36+E36</f>
        <v>1613.46</v>
      </c>
      <c r="I36" s="242">
        <v>1010.12</v>
      </c>
      <c r="J36" s="437">
        <v>636.33</v>
      </c>
      <c r="K36" s="438">
        <f>I36-J36</f>
        <v>373.78999999999996</v>
      </c>
      <c r="L36" s="243">
        <v>187251.61</v>
      </c>
      <c r="M36" s="44">
        <v>62185.29</v>
      </c>
      <c r="N36" s="40">
        <v>61828.99</v>
      </c>
      <c r="O36" s="44">
        <v>62449.47</v>
      </c>
      <c r="P36" s="47">
        <f>O36+N36+M36</f>
        <v>186463.75</v>
      </c>
      <c r="Q36" s="47">
        <v>58011.19</v>
      </c>
      <c r="R36" s="189">
        <f>Q36/I36*J36</f>
        <v>36544.43089207223</v>
      </c>
      <c r="S36" s="189">
        <f>Q36/I36*K36</f>
        <v>21466.75910792777</v>
      </c>
      <c r="T36" s="46">
        <v>147747.14</v>
      </c>
      <c r="U36" s="244">
        <v>57306.04</v>
      </c>
      <c r="V36" s="40">
        <v>49905.01</v>
      </c>
      <c r="W36" s="44">
        <v>68920.78</v>
      </c>
      <c r="X36" s="47">
        <f>W36+V36+U36</f>
        <v>176131.83000000002</v>
      </c>
      <c r="Y36" s="47">
        <v>68615.39</v>
      </c>
      <c r="Z36" s="47">
        <f>Z35/Y35*Y36</f>
        <v>50461.7945570016</v>
      </c>
      <c r="AA36" s="47">
        <f>AA35/Y35*Y36</f>
        <v>18153.595442998394</v>
      </c>
      <c r="AB36" s="49">
        <f aca="true" t="shared" si="22" ref="AB36:AG36">L36/T36*100</f>
        <v>126.73789150842445</v>
      </c>
      <c r="AC36" s="50">
        <f t="shared" si="22"/>
        <v>108.51437300500959</v>
      </c>
      <c r="AD36" s="51">
        <f t="shared" si="22"/>
        <v>123.89335259125285</v>
      </c>
      <c r="AE36" s="51">
        <f t="shared" si="22"/>
        <v>90.61050963149285</v>
      </c>
      <c r="AF36" s="51">
        <f t="shared" si="22"/>
        <v>105.8660152455124</v>
      </c>
      <c r="AG36" s="52">
        <f t="shared" si="22"/>
        <v>84.54544964329432</v>
      </c>
      <c r="AH36" s="47">
        <f t="shared" si="21"/>
        <v>-10604.199999999997</v>
      </c>
    </row>
    <row r="37" spans="2:34" ht="12.75" customHeight="1">
      <c r="B37" s="37"/>
      <c r="C37" s="245" t="s">
        <v>28</v>
      </c>
      <c r="D37" s="246">
        <f aca="true" t="shared" si="23" ref="D37:AA37">D38+D39</f>
        <v>447.58000000000004</v>
      </c>
      <c r="E37" s="143">
        <f t="shared" si="23"/>
        <v>170.26999999999998</v>
      </c>
      <c r="F37" s="144">
        <f t="shared" si="23"/>
        <v>221.74</v>
      </c>
      <c r="G37" s="144">
        <f t="shared" si="23"/>
        <v>214.76</v>
      </c>
      <c r="H37" s="247">
        <f t="shared" si="23"/>
        <v>606.77</v>
      </c>
      <c r="I37" s="248">
        <f t="shared" si="23"/>
        <v>21850.09</v>
      </c>
      <c r="J37" s="439">
        <f t="shared" si="23"/>
        <v>16173.349999999999</v>
      </c>
      <c r="K37" s="440">
        <f t="shared" si="23"/>
        <v>5676.74</v>
      </c>
      <c r="L37" s="243">
        <f t="shared" si="23"/>
        <v>51697.369999999995</v>
      </c>
      <c r="M37" s="145">
        <f t="shared" si="23"/>
        <v>19897.050000000003</v>
      </c>
      <c r="N37" s="144">
        <f t="shared" si="23"/>
        <v>25626.5</v>
      </c>
      <c r="O37" s="145">
        <f t="shared" si="23"/>
        <v>24819.83</v>
      </c>
      <c r="P37" s="62">
        <f t="shared" si="23"/>
        <v>70343.38</v>
      </c>
      <c r="Q37" s="62">
        <f t="shared" si="23"/>
        <v>1254850.75</v>
      </c>
      <c r="R37" s="420">
        <f t="shared" si="23"/>
        <v>928835.5448225088</v>
      </c>
      <c r="S37" s="420">
        <f t="shared" si="23"/>
        <v>326015.20517749124</v>
      </c>
      <c r="T37" s="46">
        <f t="shared" si="23"/>
        <v>41076.08</v>
      </c>
      <c r="U37" s="249">
        <f t="shared" si="23"/>
        <v>18218.78</v>
      </c>
      <c r="V37" s="144">
        <f t="shared" si="23"/>
        <v>20758.63</v>
      </c>
      <c r="W37" s="145">
        <f t="shared" si="23"/>
        <v>27493.33</v>
      </c>
      <c r="X37" s="62">
        <f t="shared" si="23"/>
        <v>66470.73999999999</v>
      </c>
      <c r="Y37" s="62">
        <f t="shared" si="23"/>
        <v>551505.74</v>
      </c>
      <c r="Z37" s="62">
        <f t="shared" si="23"/>
        <v>405593.6918654422</v>
      </c>
      <c r="AA37" s="62">
        <f t="shared" si="23"/>
        <v>145912.04813455782</v>
      </c>
      <c r="AB37" s="147"/>
      <c r="AC37" s="50"/>
      <c r="AD37" s="51"/>
      <c r="AE37" s="51"/>
      <c r="AF37" s="148"/>
      <c r="AG37" s="149"/>
      <c r="AH37" s="62">
        <f t="shared" si="21"/>
        <v>703345.01</v>
      </c>
    </row>
    <row r="38" spans="2:34" ht="12.75" customHeight="1">
      <c r="B38" s="37"/>
      <c r="C38" s="245" t="s">
        <v>36</v>
      </c>
      <c r="D38" s="87">
        <v>304.11</v>
      </c>
      <c r="E38" s="97">
        <v>100.35</v>
      </c>
      <c r="F38" s="94">
        <v>102.35</v>
      </c>
      <c r="G38" s="250">
        <v>100.35</v>
      </c>
      <c r="H38" s="251">
        <f>G38+F38+E38</f>
        <v>303.04999999999995</v>
      </c>
      <c r="I38" s="252">
        <v>545.29</v>
      </c>
      <c r="J38" s="441">
        <v>310.05</v>
      </c>
      <c r="K38" s="442">
        <f>I38-J38</f>
        <v>235.23999999999995</v>
      </c>
      <c r="L38" s="253">
        <v>35145.99</v>
      </c>
      <c r="M38" s="95">
        <v>11597.45</v>
      </c>
      <c r="N38" s="94">
        <v>11828.59</v>
      </c>
      <c r="O38" s="95">
        <v>11597.45</v>
      </c>
      <c r="P38" s="91">
        <f>O38+N38+M38</f>
        <v>35023.490000000005</v>
      </c>
      <c r="Q38" s="91">
        <v>31316.04</v>
      </c>
      <c r="R38" s="428">
        <f>Q38/I38*J38</f>
        <v>17806.19157145739</v>
      </c>
      <c r="S38" s="428">
        <f>Q38/I38*K38</f>
        <v>13509.84842854261</v>
      </c>
      <c r="T38" s="96">
        <v>27854.21</v>
      </c>
      <c r="U38" s="93">
        <v>10737.39</v>
      </c>
      <c r="V38" s="94">
        <v>9581.7</v>
      </c>
      <c r="W38" s="95">
        <v>12846.69</v>
      </c>
      <c r="X38" s="91">
        <f>W38+V38+U38</f>
        <v>33165.78</v>
      </c>
      <c r="Y38" s="91">
        <v>28516.93</v>
      </c>
      <c r="Z38" s="91">
        <f>Z35/Y35*Y38</f>
        <v>20972.196806815435</v>
      </c>
      <c r="AA38" s="91">
        <f>AA35/Y35*Y38</f>
        <v>7544.733193184565</v>
      </c>
      <c r="AB38" s="68"/>
      <c r="AC38" s="69"/>
      <c r="AD38" s="70"/>
      <c r="AE38" s="70"/>
      <c r="AF38" s="151"/>
      <c r="AG38" s="72"/>
      <c r="AH38" s="62">
        <f t="shared" si="21"/>
        <v>2799.1100000000006</v>
      </c>
    </row>
    <row r="39" spans="2:34" ht="12.75" customHeight="1">
      <c r="B39" s="37"/>
      <c r="C39" s="245" t="s">
        <v>37</v>
      </c>
      <c r="D39" s="87">
        <v>143.47</v>
      </c>
      <c r="E39" s="97">
        <v>69.92</v>
      </c>
      <c r="F39" s="94">
        <v>119.39</v>
      </c>
      <c r="G39" s="250">
        <v>114.41</v>
      </c>
      <c r="H39" s="251">
        <f>G39+F39+E39</f>
        <v>303.72</v>
      </c>
      <c r="I39" s="252">
        <v>21304.8</v>
      </c>
      <c r="J39" s="441">
        <v>15863.3</v>
      </c>
      <c r="K39" s="442">
        <f>I39-J39</f>
        <v>5441.5</v>
      </c>
      <c r="L39" s="253">
        <v>16551.38</v>
      </c>
      <c r="M39" s="95">
        <v>8299.6</v>
      </c>
      <c r="N39" s="94">
        <v>13797.91</v>
      </c>
      <c r="O39" s="95">
        <v>13222.38</v>
      </c>
      <c r="P39" s="91">
        <f>O39+N39+M39</f>
        <v>35319.89</v>
      </c>
      <c r="Q39" s="91">
        <v>1223534.71</v>
      </c>
      <c r="R39" s="428">
        <f>Q39/I39*J39</f>
        <v>911029.3532510514</v>
      </c>
      <c r="S39" s="428">
        <f>Q39/I39*K39</f>
        <v>312505.35674894863</v>
      </c>
      <c r="T39" s="96">
        <v>13221.87</v>
      </c>
      <c r="U39" s="88">
        <v>7481.39</v>
      </c>
      <c r="V39" s="94">
        <v>11176.93</v>
      </c>
      <c r="W39" s="95">
        <v>14646.64</v>
      </c>
      <c r="X39" s="91">
        <f>W39+V39+U39</f>
        <v>33304.96</v>
      </c>
      <c r="Y39" s="91">
        <v>522988.81</v>
      </c>
      <c r="Z39" s="91">
        <f>Z35/Y35*Y39</f>
        <v>384621.49505862675</v>
      </c>
      <c r="AA39" s="91">
        <f>AA35/Y35*Y39</f>
        <v>138367.31494137325</v>
      </c>
      <c r="AB39" s="68"/>
      <c r="AC39" s="69"/>
      <c r="AD39" s="70"/>
      <c r="AE39" s="69"/>
      <c r="AF39" s="71"/>
      <c r="AG39" s="72"/>
      <c r="AH39" s="62">
        <f t="shared" si="21"/>
        <v>700545.8999999999</v>
      </c>
    </row>
    <row r="40" spans="2:34" ht="12.75" customHeight="1" thickBot="1">
      <c r="B40" s="152"/>
      <c r="C40" s="254" t="s">
        <v>30</v>
      </c>
      <c r="D40" s="154">
        <v>2.3</v>
      </c>
      <c r="E40" s="255">
        <v>0.8</v>
      </c>
      <c r="F40" s="159">
        <v>0.8</v>
      </c>
      <c r="G40" s="163">
        <v>0.8</v>
      </c>
      <c r="H40" s="256">
        <f>G40+F40+E40</f>
        <v>2.4000000000000004</v>
      </c>
      <c r="I40" s="257">
        <v>9.06</v>
      </c>
      <c r="J40" s="443">
        <v>9.06</v>
      </c>
      <c r="K40" s="444">
        <f>I40-J40</f>
        <v>0</v>
      </c>
      <c r="L40" s="258">
        <v>250.6</v>
      </c>
      <c r="M40" s="158">
        <v>84.65</v>
      </c>
      <c r="N40" s="159">
        <v>85.29</v>
      </c>
      <c r="O40" s="259">
        <v>74.71</v>
      </c>
      <c r="P40" s="157">
        <f>O40+N40+M40</f>
        <v>244.65</v>
      </c>
      <c r="Q40" s="157">
        <v>599.08</v>
      </c>
      <c r="R40" s="477">
        <f>Q40</f>
        <v>599.08</v>
      </c>
      <c r="S40" s="477">
        <v>0</v>
      </c>
      <c r="T40" s="160">
        <v>250.6</v>
      </c>
      <c r="U40" s="260">
        <v>84.65</v>
      </c>
      <c r="V40" s="163">
        <v>85.29</v>
      </c>
      <c r="W40" s="259">
        <f>O40</f>
        <v>74.71</v>
      </c>
      <c r="X40" s="157">
        <f>W40+V40+U40</f>
        <v>244.65</v>
      </c>
      <c r="Y40" s="157">
        <v>599.08</v>
      </c>
      <c r="Z40" s="157">
        <f>Z35/Y35*Y40</f>
        <v>440.5812148441993</v>
      </c>
      <c r="AA40" s="157">
        <f>AA35/Y35*Y40</f>
        <v>158.49878515580076</v>
      </c>
      <c r="AB40" s="161"/>
      <c r="AC40" s="162"/>
      <c r="AD40" s="163"/>
      <c r="AE40" s="162"/>
      <c r="AF40" s="261"/>
      <c r="AG40" s="165"/>
      <c r="AH40" s="135">
        <f t="shared" si="21"/>
        <v>0</v>
      </c>
    </row>
    <row r="41" spans="2:35" ht="14.25" customHeight="1">
      <c r="B41" s="53">
        <v>6</v>
      </c>
      <c r="C41" s="262" t="s">
        <v>38</v>
      </c>
      <c r="D41" s="263">
        <f aca="true" t="shared" si="24" ref="D41:X41">D42+D43+D44+D50+D51+D52</f>
        <v>21368.826</v>
      </c>
      <c r="E41" s="264">
        <f t="shared" si="24"/>
        <v>3903.9220000000005</v>
      </c>
      <c r="F41" s="265">
        <f t="shared" si="24"/>
        <v>854.4180000000001</v>
      </c>
      <c r="G41" s="265">
        <f t="shared" si="24"/>
        <v>870.406</v>
      </c>
      <c r="H41" s="266">
        <f t="shared" si="24"/>
        <v>5628.746</v>
      </c>
      <c r="I41" s="267">
        <f t="shared" si="24"/>
        <v>8417.458</v>
      </c>
      <c r="J41" s="445">
        <f t="shared" si="24"/>
        <v>0</v>
      </c>
      <c r="K41" s="446">
        <f t="shared" si="24"/>
        <v>8417.458</v>
      </c>
      <c r="L41" s="268">
        <f t="shared" si="24"/>
        <v>12206347.99</v>
      </c>
      <c r="M41" s="269">
        <f t="shared" si="24"/>
        <v>3524880.44</v>
      </c>
      <c r="N41" s="270">
        <f t="shared" si="24"/>
        <v>588536.74</v>
      </c>
      <c r="O41" s="271">
        <f t="shared" si="24"/>
        <v>603868.62</v>
      </c>
      <c r="P41" s="272">
        <f t="shared" si="24"/>
        <v>4717285.8</v>
      </c>
      <c r="Q41" s="388">
        <f t="shared" si="24"/>
        <v>13717251.049999997</v>
      </c>
      <c r="R41" s="478">
        <f>R42+R43+R44+R50+R51</f>
        <v>0</v>
      </c>
      <c r="S41" s="478">
        <f t="shared" si="24"/>
        <v>13717251.049999997</v>
      </c>
      <c r="T41" s="138">
        <f t="shared" si="24"/>
        <v>10285714.930000002</v>
      </c>
      <c r="U41" s="30">
        <f t="shared" si="24"/>
        <v>2561844.31</v>
      </c>
      <c r="V41" s="31">
        <f t="shared" si="24"/>
        <v>1423842.1600000001</v>
      </c>
      <c r="W41" s="30">
        <f t="shared" si="24"/>
        <v>1631689.21</v>
      </c>
      <c r="X41" s="28">
        <f t="shared" si="24"/>
        <v>5617375.680000001</v>
      </c>
      <c r="Y41" s="386">
        <f>Y42+Y43+Y44+Y50+Y51</f>
        <v>12768670.84</v>
      </c>
      <c r="Z41" s="386"/>
      <c r="AA41" s="28">
        <f>Y41</f>
        <v>12768670.84</v>
      </c>
      <c r="AB41" s="139">
        <f aca="true" t="shared" si="25" ref="AB41:AG41">T41/D41</f>
        <v>481.3420695175299</v>
      </c>
      <c r="AC41" s="33">
        <f t="shared" si="25"/>
        <v>656.223231406775</v>
      </c>
      <c r="AD41" s="34">
        <f t="shared" si="25"/>
        <v>1666.4468211109784</v>
      </c>
      <c r="AE41" s="34">
        <f t="shared" si="25"/>
        <v>1874.630011741647</v>
      </c>
      <c r="AF41" s="34">
        <f t="shared" si="25"/>
        <v>997.9799550379428</v>
      </c>
      <c r="AG41" s="392">
        <f t="shared" si="25"/>
        <v>1516.9271815790466</v>
      </c>
      <c r="AH41" s="387">
        <f t="shared" si="1"/>
        <v>948580.2099999972</v>
      </c>
      <c r="AI41" s="33">
        <f>AH42+AH43+AH44+AH50+AH52</f>
        <v>948580.2099999993</v>
      </c>
    </row>
    <row r="42" spans="2:34" ht="14.25" customHeight="1">
      <c r="B42" s="37"/>
      <c r="C42" s="391" t="s">
        <v>57</v>
      </c>
      <c r="D42" s="273">
        <v>2319.01</v>
      </c>
      <c r="E42" s="274">
        <v>781.798</v>
      </c>
      <c r="F42" s="275">
        <v>770.494</v>
      </c>
      <c r="G42" s="275">
        <v>783.516</v>
      </c>
      <c r="H42" s="242">
        <f>G42+F42+E42</f>
        <v>2335.808</v>
      </c>
      <c r="I42" s="380">
        <v>1995.705</v>
      </c>
      <c r="J42" s="447"/>
      <c r="K42" s="438">
        <f>I42-J42</f>
        <v>1995.705</v>
      </c>
      <c r="L42" s="243">
        <v>1598962.16</v>
      </c>
      <c r="M42" s="44">
        <v>538941.31</v>
      </c>
      <c r="N42" s="40">
        <v>531156.11</v>
      </c>
      <c r="O42" s="44">
        <v>539828.17</v>
      </c>
      <c r="P42" s="47">
        <f>O42+N42+M42</f>
        <v>1609925.59</v>
      </c>
      <c r="Q42" s="47">
        <v>2898394.79</v>
      </c>
      <c r="R42" s="189">
        <f>Q42/I42*J42</f>
        <v>0</v>
      </c>
      <c r="S42" s="189">
        <f>Q42/I42*K42</f>
        <v>2898394.79</v>
      </c>
      <c r="T42" s="46">
        <v>1180907.4</v>
      </c>
      <c r="U42" s="44">
        <v>543628.53</v>
      </c>
      <c r="V42" s="40">
        <v>1178760.56</v>
      </c>
      <c r="W42" s="44">
        <v>1318407.5</v>
      </c>
      <c r="X42" s="47">
        <f>W42+V42+U42</f>
        <v>3040796.59</v>
      </c>
      <c r="Y42" s="47">
        <v>5089888.74</v>
      </c>
      <c r="Z42" s="276">
        <f>Z41/Y41*Y42</f>
        <v>0</v>
      </c>
      <c r="AA42" s="276">
        <f>AA41/Y41*Y42</f>
        <v>5089888.74</v>
      </c>
      <c r="AB42" s="49">
        <f aca="true" t="shared" si="26" ref="AB42:AG43">L42/T42*100</f>
        <v>135.4011466098019</v>
      </c>
      <c r="AC42" s="50">
        <f t="shared" si="26"/>
        <v>99.13778991694936</v>
      </c>
      <c r="AD42" s="51">
        <f t="shared" si="26"/>
        <v>45.06056005131356</v>
      </c>
      <c r="AE42" s="51">
        <f t="shared" si="26"/>
        <v>40.94547171492881</v>
      </c>
      <c r="AF42" s="51">
        <f t="shared" si="26"/>
        <v>52.94420532088272</v>
      </c>
      <c r="AG42" s="52">
        <f t="shared" si="26"/>
        <v>56.944167899434284</v>
      </c>
      <c r="AH42" s="47">
        <f t="shared" si="1"/>
        <v>-2191493.95</v>
      </c>
    </row>
    <row r="43" spans="2:34" ht="15.75" customHeight="1">
      <c r="B43" s="277"/>
      <c r="C43" s="278" t="s">
        <v>39</v>
      </c>
      <c r="D43" s="279">
        <v>13988.57</v>
      </c>
      <c r="E43" s="280">
        <v>2256.61</v>
      </c>
      <c r="F43" s="40">
        <v>0</v>
      </c>
      <c r="G43" s="40">
        <v>0</v>
      </c>
      <c r="H43" s="242">
        <f>G43+F43+E43</f>
        <v>2256.61</v>
      </c>
      <c r="I43" s="281">
        <v>5242.33</v>
      </c>
      <c r="J43" s="447"/>
      <c r="K43" s="438">
        <f>I43-J43</f>
        <v>5242.33</v>
      </c>
      <c r="L43" s="243">
        <v>7202690.95</v>
      </c>
      <c r="M43" s="44">
        <v>2401126.26</v>
      </c>
      <c r="N43" s="40">
        <v>-361.84</v>
      </c>
      <c r="O43" s="44">
        <v>0</v>
      </c>
      <c r="P43" s="47">
        <f>O43+N43+M43</f>
        <v>2400764.42</v>
      </c>
      <c r="Q43" s="389">
        <v>9134991.86</v>
      </c>
      <c r="R43" s="189">
        <v>0</v>
      </c>
      <c r="S43" s="189">
        <f>Q43</f>
        <v>9134991.86</v>
      </c>
      <c r="T43" s="46">
        <v>6339398.71</v>
      </c>
      <c r="U43" s="44">
        <v>1369471.32</v>
      </c>
      <c r="V43" s="40">
        <v>0</v>
      </c>
      <c r="W43" s="44">
        <v>0</v>
      </c>
      <c r="X43" s="47">
        <f>W43+V43+U43</f>
        <v>1369471.32</v>
      </c>
      <c r="Y43" s="389">
        <v>6178909.88</v>
      </c>
      <c r="Z43" s="282">
        <f>Z41/Y41*Y43</f>
        <v>0</v>
      </c>
      <c r="AA43" s="282">
        <f>AA41/Y41*Y43</f>
        <v>6178909.88</v>
      </c>
      <c r="AB43" s="49">
        <f t="shared" si="26"/>
        <v>113.61788837541029</v>
      </c>
      <c r="AC43" s="50">
        <f t="shared" si="26"/>
        <v>175.3323508812145</v>
      </c>
      <c r="AD43" s="240" t="e">
        <f t="shared" si="26"/>
        <v>#DIV/0!</v>
      </c>
      <c r="AE43" s="240" t="e">
        <f t="shared" si="26"/>
        <v>#DIV/0!</v>
      </c>
      <c r="AF43" s="240">
        <f t="shared" si="26"/>
        <v>175.3059290062387</v>
      </c>
      <c r="AG43" s="52">
        <f t="shared" si="26"/>
        <v>147.84148073705194</v>
      </c>
      <c r="AH43" s="393">
        <f t="shared" si="1"/>
        <v>2956081.9799999995</v>
      </c>
    </row>
    <row r="44" spans="2:35" ht="14.25" customHeight="1">
      <c r="B44" s="53"/>
      <c r="C44" s="245" t="s">
        <v>40</v>
      </c>
      <c r="D44" s="283">
        <f>D45+D46+D47+D48+D49</f>
        <v>4776.166</v>
      </c>
      <c r="E44" s="284">
        <f>E45+E46+E48+E49+E47</f>
        <v>815.0640000000001</v>
      </c>
      <c r="F44" s="285">
        <f>F45+F46+F48+F49+F47</f>
        <v>80.224</v>
      </c>
      <c r="G44" s="285">
        <f>G45+G46+G48+G49+G47</f>
        <v>82.66</v>
      </c>
      <c r="H44" s="286">
        <f>H45+H46+H48+H49+H47</f>
        <v>977.948</v>
      </c>
      <c r="I44" s="381">
        <f>I45+I46+I47+I48+I49</f>
        <v>1115.875</v>
      </c>
      <c r="J44" s="448"/>
      <c r="K44" s="449">
        <f>K45+K46+K47+K48+K49</f>
        <v>1115.875</v>
      </c>
      <c r="L44" s="287">
        <f>L45+L46+L47+L48+L49</f>
        <v>3288506.18</v>
      </c>
      <c r="M44" s="288">
        <f>M45+M48+M46+M49+M47</f>
        <v>561984.06</v>
      </c>
      <c r="N44" s="289">
        <f>N45+N48+N46+N49+N47</f>
        <v>55314.46</v>
      </c>
      <c r="O44" s="288">
        <f>O45+O48+O46+O49+O47</f>
        <v>56991.37</v>
      </c>
      <c r="P44" s="28">
        <f>P45+P48+P46+P49+P47</f>
        <v>674289.8899999999</v>
      </c>
      <c r="Q44" s="28">
        <f>Q45+Q46+Q47+Q48+Q49</f>
        <v>1562293.6099999999</v>
      </c>
      <c r="R44" s="422">
        <f>R45+R46+R47+R48+R49</f>
        <v>0</v>
      </c>
      <c r="S44" s="422">
        <f>S45+S46+S47+S48+S49</f>
        <v>1562293.6099999999</v>
      </c>
      <c r="T44" s="208">
        <f>T45+T46+T47+T48+T49</f>
        <v>2617865.06</v>
      </c>
      <c r="U44" s="288">
        <f>U45+U48+U46+U47+U49</f>
        <v>618306.9</v>
      </c>
      <c r="V44" s="289">
        <f>V45+V48+V46+V47+V49</f>
        <v>242653.59000000003</v>
      </c>
      <c r="W44" s="288">
        <f>W45+W48+W46+W47+W49</f>
        <v>306232.63</v>
      </c>
      <c r="X44" s="28">
        <f>X45+X48+X46+X47+X49</f>
        <v>1167193.12</v>
      </c>
      <c r="Y44" s="28">
        <f>Y45+Y46+Y48+Y49</f>
        <v>1378301.43</v>
      </c>
      <c r="Z44" s="290">
        <f>Z45+Z46+Z48+Z49</f>
        <v>0</v>
      </c>
      <c r="AA44" s="290">
        <f>AA45+AA46+AA48+AA49</f>
        <v>1378301.43</v>
      </c>
      <c r="AB44" s="291"/>
      <c r="AC44" s="292"/>
      <c r="AD44" s="293"/>
      <c r="AE44" s="294"/>
      <c r="AF44" s="295"/>
      <c r="AG44" s="149"/>
      <c r="AH44" s="62">
        <f t="shared" si="1"/>
        <v>183992.17999999993</v>
      </c>
      <c r="AI44" s="3">
        <f>AH45+AH46+AH47+AH48+AH49</f>
        <v>183992.17999999988</v>
      </c>
    </row>
    <row r="45" spans="2:34" ht="12.75" customHeight="1">
      <c r="B45" s="37"/>
      <c r="C45" s="245" t="s">
        <v>41</v>
      </c>
      <c r="D45" s="296">
        <v>195.393</v>
      </c>
      <c r="E45" s="297">
        <v>65.995</v>
      </c>
      <c r="F45" s="298">
        <v>64.471</v>
      </c>
      <c r="G45" s="298">
        <v>65.215</v>
      </c>
      <c r="H45" s="252">
        <f aca="true" t="shared" si="27" ref="H45:H52">G45+F45+E45</f>
        <v>195.681</v>
      </c>
      <c r="I45" s="299">
        <v>46.294</v>
      </c>
      <c r="J45" s="450"/>
      <c r="K45" s="442">
        <f aca="true" t="shared" si="28" ref="K45:K52">I45-J45</f>
        <v>46.294</v>
      </c>
      <c r="L45" s="253">
        <v>134724.1</v>
      </c>
      <c r="M45" s="93">
        <v>45503.37</v>
      </c>
      <c r="N45" s="94">
        <v>44452.4</v>
      </c>
      <c r="O45" s="95">
        <v>44965.97</v>
      </c>
      <c r="P45" s="91">
        <f aca="true" t="shared" si="29" ref="P45:P55">O45+N45+M45</f>
        <v>134921.74</v>
      </c>
      <c r="Q45" s="91">
        <v>67425.96</v>
      </c>
      <c r="R45" s="428">
        <f>Q45/I45*J45</f>
        <v>0</v>
      </c>
      <c r="S45" s="428">
        <f>Q45/I45*K45</f>
        <v>67425.96</v>
      </c>
      <c r="T45" s="96">
        <v>109268.03</v>
      </c>
      <c r="U45" s="95">
        <v>50063.76</v>
      </c>
      <c r="V45" s="94">
        <v>195005.48</v>
      </c>
      <c r="W45" s="95">
        <v>241603.69</v>
      </c>
      <c r="X45" s="91">
        <f aca="true" t="shared" si="30" ref="X45:X54">W45+V45+U45</f>
        <v>486672.93000000005</v>
      </c>
      <c r="Y45" s="91">
        <v>119592.95</v>
      </c>
      <c r="Z45" s="28">
        <f>Z41/Y41*Y45</f>
        <v>0</v>
      </c>
      <c r="AA45" s="28">
        <f>AA41/Y41*Y45</f>
        <v>119592.95</v>
      </c>
      <c r="AB45" s="68"/>
      <c r="AC45" s="300"/>
      <c r="AD45" s="70"/>
      <c r="AE45" s="69"/>
      <c r="AF45" s="71"/>
      <c r="AG45" s="301"/>
      <c r="AH45" s="62">
        <f t="shared" si="1"/>
        <v>-52166.98999999999</v>
      </c>
    </row>
    <row r="46" spans="2:34" ht="13.5" customHeight="1">
      <c r="B46" s="99"/>
      <c r="C46" s="245" t="s">
        <v>42</v>
      </c>
      <c r="D46" s="302">
        <v>2730.69</v>
      </c>
      <c r="E46" s="303">
        <v>433.19</v>
      </c>
      <c r="F46" s="304">
        <v>0</v>
      </c>
      <c r="G46" s="305">
        <v>0</v>
      </c>
      <c r="H46" s="252">
        <f t="shared" si="27"/>
        <v>433.19</v>
      </c>
      <c r="I46" s="382">
        <v>794.81</v>
      </c>
      <c r="J46" s="451"/>
      <c r="K46" s="452">
        <f t="shared" si="28"/>
        <v>794.81</v>
      </c>
      <c r="L46" s="306">
        <v>1882810.77</v>
      </c>
      <c r="M46" s="307">
        <v>298684.51</v>
      </c>
      <c r="N46" s="308">
        <v>0</v>
      </c>
      <c r="O46" s="309">
        <v>0</v>
      </c>
      <c r="P46" s="91">
        <f t="shared" si="29"/>
        <v>298684.51</v>
      </c>
      <c r="Q46" s="91">
        <v>1110389.92</v>
      </c>
      <c r="R46" s="428">
        <f>Q46/I46*J46</f>
        <v>0</v>
      </c>
      <c r="S46" s="428">
        <f>Q46/I46*K46</f>
        <v>1110389.92</v>
      </c>
      <c r="T46" s="96">
        <v>1496969.54</v>
      </c>
      <c r="U46" s="95">
        <v>328617.59</v>
      </c>
      <c r="V46" s="94">
        <v>0</v>
      </c>
      <c r="W46" s="95">
        <v>0</v>
      </c>
      <c r="X46" s="91">
        <f t="shared" si="30"/>
        <v>328617.59</v>
      </c>
      <c r="Y46" s="91">
        <v>924393.41</v>
      </c>
      <c r="Z46" s="290">
        <f>Z41/Y41*Y46</f>
        <v>0</v>
      </c>
      <c r="AA46" s="290">
        <f>AA41/Y41*Y46</f>
        <v>924393.41</v>
      </c>
      <c r="AB46" s="68"/>
      <c r="AC46" s="310"/>
      <c r="AD46" s="132"/>
      <c r="AE46" s="131"/>
      <c r="AF46" s="133"/>
      <c r="AG46" s="311"/>
      <c r="AH46" s="62">
        <f t="shared" si="1"/>
        <v>185996.5099999999</v>
      </c>
    </row>
    <row r="47" spans="2:34" ht="12.75" customHeight="1" hidden="1">
      <c r="B47" s="99"/>
      <c r="C47" s="245" t="s">
        <v>43</v>
      </c>
      <c r="D47" s="302">
        <v>51.147</v>
      </c>
      <c r="E47" s="303">
        <v>0</v>
      </c>
      <c r="F47" s="298">
        <v>3.12</v>
      </c>
      <c r="G47" s="305">
        <v>0</v>
      </c>
      <c r="H47" s="252">
        <f t="shared" si="27"/>
        <v>3.12</v>
      </c>
      <c r="I47" s="299"/>
      <c r="J47" s="451"/>
      <c r="K47" s="452">
        <f t="shared" si="28"/>
        <v>0</v>
      </c>
      <c r="L47" s="306">
        <v>35265.86</v>
      </c>
      <c r="M47" s="307">
        <v>0</v>
      </c>
      <c r="N47" s="308">
        <v>2151.24</v>
      </c>
      <c r="O47" s="309">
        <v>0</v>
      </c>
      <c r="P47" s="91">
        <f t="shared" si="29"/>
        <v>2151.24</v>
      </c>
      <c r="Q47" s="91"/>
      <c r="R47" s="428">
        <f>Q47</f>
        <v>0</v>
      </c>
      <c r="S47" s="428"/>
      <c r="T47" s="96">
        <v>27915.38</v>
      </c>
      <c r="U47" s="95">
        <v>0</v>
      </c>
      <c r="V47" s="94">
        <v>9437.07</v>
      </c>
      <c r="W47" s="95">
        <v>0</v>
      </c>
      <c r="X47" s="91">
        <f t="shared" si="30"/>
        <v>9437.07</v>
      </c>
      <c r="Y47" s="91"/>
      <c r="Z47" s="28" t="e">
        <f>Y47/I47*J47</f>
        <v>#DIV/0!</v>
      </c>
      <c r="AA47" s="28" t="e">
        <f>Y47/I47*K47</f>
        <v>#DIV/0!</v>
      </c>
      <c r="AB47" s="68"/>
      <c r="AC47" s="310"/>
      <c r="AD47" s="132"/>
      <c r="AE47" s="131"/>
      <c r="AF47" s="133"/>
      <c r="AG47" s="311"/>
      <c r="AH47" s="62">
        <f t="shared" si="1"/>
        <v>0</v>
      </c>
    </row>
    <row r="48" spans="2:34" ht="14.25" customHeight="1">
      <c r="B48" s="99"/>
      <c r="C48" s="245" t="s">
        <v>44</v>
      </c>
      <c r="D48" s="302">
        <v>38.906</v>
      </c>
      <c r="E48" s="303">
        <v>15.039</v>
      </c>
      <c r="F48" s="304">
        <v>12.633</v>
      </c>
      <c r="G48" s="312">
        <v>17.445</v>
      </c>
      <c r="H48" s="252">
        <f t="shared" si="27"/>
        <v>45.117</v>
      </c>
      <c r="I48" s="383">
        <v>10.041</v>
      </c>
      <c r="J48" s="451"/>
      <c r="K48" s="452">
        <f t="shared" si="28"/>
        <v>10.041</v>
      </c>
      <c r="L48" s="306">
        <v>26860.21</v>
      </c>
      <c r="M48" s="307">
        <v>10366.87</v>
      </c>
      <c r="N48" s="308">
        <v>8710.82</v>
      </c>
      <c r="O48" s="309">
        <v>12025.4</v>
      </c>
      <c r="P48" s="91">
        <f t="shared" si="29"/>
        <v>31103.090000000004</v>
      </c>
      <c r="Q48" s="91">
        <v>14567.43</v>
      </c>
      <c r="R48" s="428">
        <f>Q48/I48*J48</f>
        <v>0</v>
      </c>
      <c r="S48" s="428">
        <f>Q48/I48*K48</f>
        <v>14567.43</v>
      </c>
      <c r="T48" s="96">
        <v>21533.8</v>
      </c>
      <c r="U48" s="97">
        <v>11408.57</v>
      </c>
      <c r="V48" s="94">
        <v>38211.04</v>
      </c>
      <c r="W48" s="95">
        <v>64628.94</v>
      </c>
      <c r="X48" s="150">
        <f t="shared" si="30"/>
        <v>114248.55000000002</v>
      </c>
      <c r="Y48" s="313">
        <v>26317.13</v>
      </c>
      <c r="Z48" s="28">
        <f>Z41/Y41*Y48</f>
        <v>0</v>
      </c>
      <c r="AA48" s="28">
        <f>AA41/Y41*Y48</f>
        <v>26317.13</v>
      </c>
      <c r="AB48" s="68"/>
      <c r="AC48" s="310"/>
      <c r="AD48" s="132"/>
      <c r="AE48" s="131"/>
      <c r="AF48" s="133"/>
      <c r="AG48" s="311"/>
      <c r="AH48" s="62">
        <f t="shared" si="1"/>
        <v>-11749.7</v>
      </c>
    </row>
    <row r="49" spans="2:34" ht="13.5" customHeight="1">
      <c r="B49" s="99"/>
      <c r="C49" s="245" t="s">
        <v>45</v>
      </c>
      <c r="D49" s="314">
        <v>1760.03</v>
      </c>
      <c r="E49" s="303">
        <v>300.84</v>
      </c>
      <c r="F49" s="304">
        <v>0</v>
      </c>
      <c r="G49" s="315">
        <v>0</v>
      </c>
      <c r="H49" s="252">
        <f t="shared" si="27"/>
        <v>300.84</v>
      </c>
      <c r="I49" s="382">
        <v>264.73</v>
      </c>
      <c r="J49" s="451"/>
      <c r="K49" s="452">
        <f t="shared" si="28"/>
        <v>264.73</v>
      </c>
      <c r="L49" s="306">
        <v>1208845.24</v>
      </c>
      <c r="M49" s="307">
        <v>207429.31</v>
      </c>
      <c r="N49" s="308">
        <v>0</v>
      </c>
      <c r="O49" s="309">
        <v>0</v>
      </c>
      <c r="P49" s="91">
        <f t="shared" si="29"/>
        <v>207429.31</v>
      </c>
      <c r="Q49" s="91">
        <v>369910.3</v>
      </c>
      <c r="R49" s="428">
        <f>Q49/I49*J49</f>
        <v>0</v>
      </c>
      <c r="S49" s="428">
        <f>Q49/I49*K49</f>
        <v>369910.3</v>
      </c>
      <c r="T49" s="96">
        <v>962178.31</v>
      </c>
      <c r="U49" s="316">
        <v>228216.98</v>
      </c>
      <c r="V49" s="317">
        <v>0</v>
      </c>
      <c r="W49" s="316">
        <v>0</v>
      </c>
      <c r="X49" s="91">
        <f t="shared" si="30"/>
        <v>228216.98</v>
      </c>
      <c r="Y49" s="318">
        <v>307997.94</v>
      </c>
      <c r="Z49" s="290">
        <f>Z41/Y41*Y49</f>
        <v>0</v>
      </c>
      <c r="AA49" s="290">
        <f>AA41/Y41*Y49</f>
        <v>307997.94</v>
      </c>
      <c r="AB49" s="82"/>
      <c r="AC49" s="310"/>
      <c r="AD49" s="132"/>
      <c r="AE49" s="131"/>
      <c r="AF49" s="133"/>
      <c r="AG49" s="311"/>
      <c r="AH49" s="62">
        <f t="shared" si="1"/>
        <v>61912.359999999986</v>
      </c>
    </row>
    <row r="50" spans="2:34" ht="14.25" customHeight="1">
      <c r="B50" s="99"/>
      <c r="C50" s="319" t="s">
        <v>46</v>
      </c>
      <c r="D50" s="283">
        <v>12.73</v>
      </c>
      <c r="E50" s="320">
        <v>4.2</v>
      </c>
      <c r="F50" s="321">
        <v>3.7</v>
      </c>
      <c r="G50" s="321">
        <v>4.23</v>
      </c>
      <c r="H50" s="322">
        <f t="shared" si="27"/>
        <v>12.13</v>
      </c>
      <c r="I50" s="384">
        <v>32.958</v>
      </c>
      <c r="J50" s="453"/>
      <c r="K50" s="454">
        <f t="shared" si="28"/>
        <v>32.958</v>
      </c>
      <c r="L50" s="323">
        <v>6321.9</v>
      </c>
      <c r="M50" s="129">
        <v>2372.12</v>
      </c>
      <c r="N50" s="117">
        <v>2428.01</v>
      </c>
      <c r="O50" s="125">
        <v>7049.08</v>
      </c>
      <c r="P50" s="118">
        <f t="shared" si="29"/>
        <v>11849.21</v>
      </c>
      <c r="Q50" s="28">
        <v>81478.12</v>
      </c>
      <c r="R50" s="422">
        <f>Q50/I50*J50</f>
        <v>0</v>
      </c>
      <c r="S50" s="422">
        <f>Q50</f>
        <v>81478.12</v>
      </c>
      <c r="T50" s="29">
        <v>6321.9</v>
      </c>
      <c r="U50" s="115">
        <v>2372.12</v>
      </c>
      <c r="V50" s="117">
        <v>2428.01</v>
      </c>
      <c r="W50" s="129">
        <f>O50</f>
        <v>7049.08</v>
      </c>
      <c r="X50" s="118">
        <f t="shared" si="30"/>
        <v>11849.21</v>
      </c>
      <c r="Y50" s="118">
        <v>81478.12</v>
      </c>
      <c r="Z50" s="28">
        <f>Z41/Y41*Y50</f>
        <v>0</v>
      </c>
      <c r="AA50" s="28">
        <f>AA41/Y41*Y50</f>
        <v>81478.12</v>
      </c>
      <c r="AB50" s="130"/>
      <c r="AC50" s="131"/>
      <c r="AD50" s="132"/>
      <c r="AE50" s="131"/>
      <c r="AF50" s="133"/>
      <c r="AG50" s="134"/>
      <c r="AH50" s="62">
        <f t="shared" si="1"/>
        <v>0</v>
      </c>
    </row>
    <row r="51" spans="2:34" ht="15" customHeight="1">
      <c r="B51" s="277"/>
      <c r="C51" s="245" t="s">
        <v>47</v>
      </c>
      <c r="D51" s="324">
        <v>215.33</v>
      </c>
      <c r="E51" s="325">
        <v>36.22</v>
      </c>
      <c r="F51" s="326">
        <v>0</v>
      </c>
      <c r="G51" s="326">
        <v>0</v>
      </c>
      <c r="H51" s="327">
        <f t="shared" si="27"/>
        <v>36.22</v>
      </c>
      <c r="I51" s="385">
        <v>30.59</v>
      </c>
      <c r="J51" s="455"/>
      <c r="K51" s="456">
        <f t="shared" si="28"/>
        <v>30.59</v>
      </c>
      <c r="L51" s="328">
        <v>109866.8</v>
      </c>
      <c r="M51" s="64">
        <v>20456.69</v>
      </c>
      <c r="N51" s="60">
        <v>0</v>
      </c>
      <c r="O51" s="65">
        <v>0</v>
      </c>
      <c r="P51" s="329">
        <f t="shared" si="29"/>
        <v>20456.69</v>
      </c>
      <c r="Q51" s="329">
        <v>40092.67</v>
      </c>
      <c r="R51" s="466">
        <f>Q51/I51*J51</f>
        <v>0</v>
      </c>
      <c r="S51" s="466">
        <f>Q51/I51*K51</f>
        <v>40092.67</v>
      </c>
      <c r="T51" s="66">
        <v>109866.8</v>
      </c>
      <c r="U51" s="65">
        <v>20456.69</v>
      </c>
      <c r="V51" s="60">
        <v>0</v>
      </c>
      <c r="W51" s="64">
        <v>0</v>
      </c>
      <c r="X51" s="91">
        <f t="shared" si="30"/>
        <v>20456.69</v>
      </c>
      <c r="Y51" s="329">
        <v>40092.67</v>
      </c>
      <c r="Z51" s="290">
        <f>Z41/Y41*Y51</f>
        <v>0</v>
      </c>
      <c r="AA51" s="290">
        <f>AA41/Y41*Y51</f>
        <v>40092.67</v>
      </c>
      <c r="AB51" s="68"/>
      <c r="AC51" s="330"/>
      <c r="AD51" s="70"/>
      <c r="AE51" s="69"/>
      <c r="AF51" s="71"/>
      <c r="AG51" s="72"/>
      <c r="AH51" s="62">
        <f t="shared" si="1"/>
        <v>0</v>
      </c>
    </row>
    <row r="52" spans="2:34" ht="0.75" customHeight="1" thickBot="1">
      <c r="B52" s="53"/>
      <c r="C52" s="331" t="s">
        <v>48</v>
      </c>
      <c r="D52" s="332">
        <v>57.02</v>
      </c>
      <c r="E52" s="333">
        <v>10.03</v>
      </c>
      <c r="F52" s="334">
        <v>0</v>
      </c>
      <c r="G52" s="335">
        <v>0</v>
      </c>
      <c r="H52" s="336">
        <f t="shared" si="27"/>
        <v>10.03</v>
      </c>
      <c r="I52" s="337"/>
      <c r="J52" s="457"/>
      <c r="K52" s="458">
        <f t="shared" si="28"/>
        <v>0</v>
      </c>
      <c r="L52" s="238">
        <v>0</v>
      </c>
      <c r="M52" s="79">
        <v>0</v>
      </c>
      <c r="N52" s="77">
        <v>0</v>
      </c>
      <c r="O52" s="80">
        <v>0</v>
      </c>
      <c r="P52" s="126">
        <f t="shared" si="29"/>
        <v>0</v>
      </c>
      <c r="Q52" s="338"/>
      <c r="R52" s="479" t="e">
        <f>Q52/I52*J52</f>
        <v>#DIV/0!</v>
      </c>
      <c r="S52" s="479"/>
      <c r="T52" s="29">
        <v>31355.06</v>
      </c>
      <c r="U52" s="80">
        <v>7608.75</v>
      </c>
      <c r="V52" s="159">
        <v>0</v>
      </c>
      <c r="W52" s="79">
        <v>0</v>
      </c>
      <c r="X52" s="91">
        <f t="shared" si="30"/>
        <v>7608.75</v>
      </c>
      <c r="Y52" s="318"/>
      <c r="Z52" s="28">
        <f>Z41/Y41*Y52</f>
        <v>0</v>
      </c>
      <c r="AA52" s="28">
        <f>AA41/Y41*Y52</f>
        <v>0</v>
      </c>
      <c r="AB52" s="161"/>
      <c r="AC52" s="113"/>
      <c r="AD52" s="83"/>
      <c r="AE52" s="113"/>
      <c r="AF52" s="84"/>
      <c r="AG52" s="85"/>
      <c r="AH52" s="135">
        <f t="shared" si="1"/>
        <v>0</v>
      </c>
    </row>
    <row r="53" spans="2:35" ht="15" customHeight="1">
      <c r="B53" s="18">
        <v>7</v>
      </c>
      <c r="C53" s="136" t="s">
        <v>49</v>
      </c>
      <c r="D53" s="136"/>
      <c r="E53" s="339"/>
      <c r="F53" s="340"/>
      <c r="G53" s="340"/>
      <c r="H53" s="341"/>
      <c r="I53" s="24"/>
      <c r="J53" s="459"/>
      <c r="K53" s="460"/>
      <c r="L53" s="268">
        <f>L54+L55</f>
        <v>1996192.24</v>
      </c>
      <c r="M53" s="26">
        <f>M54+M55</f>
        <v>665661.13</v>
      </c>
      <c r="N53" s="22">
        <f>N54+N55</f>
        <v>665917.8099999999</v>
      </c>
      <c r="O53" s="26">
        <f>O54+O55</f>
        <v>664879.25</v>
      </c>
      <c r="P53" s="342">
        <f t="shared" si="29"/>
        <v>1996458.19</v>
      </c>
      <c r="Q53" s="342">
        <f>Q54+Q55</f>
        <v>544260.73</v>
      </c>
      <c r="R53" s="480">
        <f>R54+R55</f>
        <v>544260.73</v>
      </c>
      <c r="S53" s="480">
        <f>S54+S55</f>
        <v>0</v>
      </c>
      <c r="T53" s="138">
        <f>T54</f>
        <v>1899637.27</v>
      </c>
      <c r="U53" s="341">
        <f>U54+U55</f>
        <v>678034.53</v>
      </c>
      <c r="V53" s="343">
        <f>V54+V55</f>
        <v>619396.59</v>
      </c>
      <c r="W53" s="26">
        <f>W54</f>
        <v>588777.23</v>
      </c>
      <c r="X53" s="36">
        <f t="shared" si="30"/>
        <v>1886208.3499999999</v>
      </c>
      <c r="Y53" s="24">
        <f>Y54</f>
        <v>506703.65</v>
      </c>
      <c r="Z53" s="24"/>
      <c r="AA53" s="24"/>
      <c r="AB53" s="32">
        <f>T53/D54/3</f>
        <v>5.051056978612507</v>
      </c>
      <c r="AC53" s="140">
        <f>U53/E54</f>
        <v>5.41193270388897</v>
      </c>
      <c r="AD53" s="34">
        <f>V53/F54</f>
        <v>4.942212262562656</v>
      </c>
      <c r="AE53" s="34">
        <f>W53/G54</f>
        <v>4.704617463371602</v>
      </c>
      <c r="AF53" s="34">
        <f>X53/H54/3</f>
        <v>5.019692933047726</v>
      </c>
      <c r="AG53" s="35" t="e">
        <f>Y54/12/I54</f>
        <v>#DIV/0!</v>
      </c>
      <c r="AH53" s="36">
        <f t="shared" si="1"/>
        <v>37557.07999999996</v>
      </c>
      <c r="AI53" s="3">
        <f>AH54+AH55</f>
        <v>37557.08</v>
      </c>
    </row>
    <row r="54" spans="2:34" ht="14.25" customHeight="1">
      <c r="B54" s="53"/>
      <c r="C54" s="390" t="s">
        <v>65</v>
      </c>
      <c r="D54" s="38">
        <v>125362.36</v>
      </c>
      <c r="E54" s="186">
        <v>125285.1</v>
      </c>
      <c r="F54" s="187">
        <v>125327.8</v>
      </c>
      <c r="G54" s="187">
        <v>125148.8</v>
      </c>
      <c r="H54" s="344">
        <f>(G54+F54+E54)/3</f>
        <v>125253.90000000001</v>
      </c>
      <c r="I54" s="379"/>
      <c r="J54" s="461"/>
      <c r="K54" s="462">
        <f>I54-J54</f>
        <v>0</v>
      </c>
      <c r="L54" s="243">
        <v>1994990.11</v>
      </c>
      <c r="M54" s="188">
        <v>665260.42</v>
      </c>
      <c r="N54" s="187">
        <v>665517.1</v>
      </c>
      <c r="O54" s="188">
        <v>664478.54</v>
      </c>
      <c r="P54" s="345">
        <f t="shared" si="29"/>
        <v>1995256.06</v>
      </c>
      <c r="Q54" s="345">
        <v>458347.09</v>
      </c>
      <c r="R54" s="186">
        <f>Q54</f>
        <v>458347.09</v>
      </c>
      <c r="S54" s="186">
        <f>Q54-R54</f>
        <v>0</v>
      </c>
      <c r="T54" s="46">
        <v>1899637.27</v>
      </c>
      <c r="U54" s="188">
        <v>678034.53</v>
      </c>
      <c r="V54" s="346">
        <v>619396.59</v>
      </c>
      <c r="W54" s="347">
        <v>588777.23</v>
      </c>
      <c r="X54" s="47">
        <f t="shared" si="30"/>
        <v>1886208.3499999999</v>
      </c>
      <c r="Y54" s="47">
        <v>506703.65</v>
      </c>
      <c r="Z54" s="47"/>
      <c r="AA54" s="47"/>
      <c r="AB54" s="49">
        <v>0</v>
      </c>
      <c r="AC54" s="348">
        <f>M54/U54*100</f>
        <v>98.11600892951573</v>
      </c>
      <c r="AD54" s="349">
        <f>N54/V54*100</f>
        <v>107.4460387326317</v>
      </c>
      <c r="AE54" s="349">
        <f>O54/W54*100</f>
        <v>112.857377313997</v>
      </c>
      <c r="AF54" s="349">
        <f>P54/X54*100</f>
        <v>105.78131837874645</v>
      </c>
      <c r="AG54" s="52">
        <f>Q54/Y54*100</f>
        <v>90.4566387078522</v>
      </c>
      <c r="AH54" s="47">
        <f t="shared" si="1"/>
        <v>-48356.56</v>
      </c>
    </row>
    <row r="55" spans="2:34" ht="13.5" customHeight="1" thickBot="1">
      <c r="B55" s="350"/>
      <c r="C55" s="153" t="s">
        <v>50</v>
      </c>
      <c r="D55" s="153"/>
      <c r="E55" s="255"/>
      <c r="F55" s="163"/>
      <c r="G55" s="163"/>
      <c r="H55" s="256"/>
      <c r="I55" s="157"/>
      <c r="J55" s="463"/>
      <c r="K55" s="464"/>
      <c r="L55" s="258">
        <v>1202.13</v>
      </c>
      <c r="M55" s="158">
        <v>400.71</v>
      </c>
      <c r="N55" s="163">
        <v>400.71</v>
      </c>
      <c r="O55" s="162">
        <v>400.71</v>
      </c>
      <c r="P55" s="351">
        <f t="shared" si="29"/>
        <v>1202.1299999999999</v>
      </c>
      <c r="Q55" s="351">
        <v>85913.64</v>
      </c>
      <c r="R55" s="481">
        <f>Q55</f>
        <v>85913.64</v>
      </c>
      <c r="S55" s="481"/>
      <c r="T55" s="160"/>
      <c r="U55" s="162"/>
      <c r="V55" s="163"/>
      <c r="W55" s="352"/>
      <c r="X55" s="353"/>
      <c r="Y55" s="353"/>
      <c r="Z55" s="353"/>
      <c r="AA55" s="353"/>
      <c r="AB55" s="49"/>
      <c r="AC55" s="162"/>
      <c r="AD55" s="163"/>
      <c r="AE55" s="162"/>
      <c r="AF55" s="261"/>
      <c r="AG55" s="52"/>
      <c r="AH55" s="135">
        <f t="shared" si="1"/>
        <v>85913.64</v>
      </c>
    </row>
    <row r="56" spans="2:34" ht="12.75">
      <c r="B56" s="354"/>
      <c r="C56" s="355"/>
      <c r="D56" s="355"/>
      <c r="E56" s="356"/>
      <c r="F56" s="357"/>
      <c r="G56" s="357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414">
        <f>Y5+Y16+Y29+Y35+Y41+Y53</f>
        <v>26559642.549999997</v>
      </c>
      <c r="Z56" s="414">
        <f>Z5+Z16+Z29+Z35+Z41+Z53</f>
        <v>10194508.874406306</v>
      </c>
      <c r="AA56" s="414">
        <f>AA5+AA16+AA29+AA35+AA41+AA53</f>
        <v>15858430.025593694</v>
      </c>
      <c r="AB56" s="357"/>
      <c r="AC56" s="357"/>
      <c r="AD56" s="357"/>
      <c r="AE56" s="357"/>
      <c r="AF56" s="359"/>
      <c r="AG56" s="357"/>
      <c r="AH56" s="358"/>
    </row>
    <row r="57" spans="2:34" ht="12.75">
      <c r="B57" s="354"/>
      <c r="C57" s="360"/>
      <c r="D57" s="360"/>
      <c r="E57" s="356"/>
      <c r="F57" s="357"/>
      <c r="G57" s="357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174"/>
      <c r="S57" s="174"/>
      <c r="T57" s="358"/>
      <c r="U57" s="358"/>
      <c r="V57" s="358"/>
      <c r="W57" s="358"/>
      <c r="X57" s="358"/>
      <c r="Y57" s="358"/>
      <c r="Z57" s="358">
        <f>Z56/Y56</f>
        <v>0.3838345661171674</v>
      </c>
      <c r="AA57" s="358">
        <f>AA56/Y56</f>
        <v>0.5970874794620945</v>
      </c>
      <c r="AB57" s="357"/>
      <c r="AC57" s="357"/>
      <c r="AD57" s="357"/>
      <c r="AE57" s="357"/>
      <c r="AF57" s="359"/>
      <c r="AG57" s="357"/>
      <c r="AH57" s="358"/>
    </row>
    <row r="58" spans="2:34" ht="12.75">
      <c r="B58" s="354"/>
      <c r="C58" s="360"/>
      <c r="D58" s="360"/>
      <c r="E58" s="356"/>
      <c r="F58" s="357"/>
      <c r="G58" s="357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7"/>
      <c r="AC58" s="357"/>
      <c r="AD58" s="357"/>
      <c r="AE58" s="357"/>
      <c r="AF58" s="359"/>
      <c r="AG58" s="357"/>
      <c r="AH58" s="358"/>
    </row>
    <row r="59" spans="2:34" ht="12.75">
      <c r="B59" s="354"/>
      <c r="C59" s="360"/>
      <c r="D59" s="360"/>
      <c r="E59" s="356"/>
      <c r="F59" s="357"/>
      <c r="G59" s="357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7"/>
      <c r="AC59" s="357"/>
      <c r="AD59" s="357"/>
      <c r="AE59" s="357"/>
      <c r="AF59" s="359"/>
      <c r="AG59" s="357"/>
      <c r="AH59" s="358"/>
    </row>
    <row r="60" spans="2:34" ht="12.75">
      <c r="B60" s="354"/>
      <c r="C60" s="360"/>
      <c r="D60" s="360"/>
      <c r="E60" s="356"/>
      <c r="F60" s="357"/>
      <c r="G60" s="357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7"/>
      <c r="AC60" s="357"/>
      <c r="AD60" s="357"/>
      <c r="AE60" s="357"/>
      <c r="AF60" s="359"/>
      <c r="AG60" s="357"/>
      <c r="AH60" s="358"/>
    </row>
    <row r="61" spans="2:34" ht="12.75">
      <c r="B61" s="354"/>
      <c r="C61" s="360"/>
      <c r="D61" s="360"/>
      <c r="E61" s="356"/>
      <c r="F61" s="357"/>
      <c r="G61" s="357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7"/>
      <c r="AC61" s="357"/>
      <c r="AD61" s="357"/>
      <c r="AE61" s="357"/>
      <c r="AF61" s="359"/>
      <c r="AG61" s="357"/>
      <c r="AH61" s="358"/>
    </row>
    <row r="62" spans="2:34" ht="13.5" customHeight="1">
      <c r="B62" s="361"/>
      <c r="C62" s="360"/>
      <c r="D62" s="362"/>
      <c r="E62" s="356"/>
      <c r="F62" s="363"/>
      <c r="G62" s="363"/>
      <c r="H62" s="80"/>
      <c r="I62" s="80"/>
      <c r="J62" s="80"/>
      <c r="K62" s="80"/>
      <c r="L62" s="358"/>
      <c r="M62" s="80"/>
      <c r="N62" s="80"/>
      <c r="O62" s="363"/>
      <c r="P62" s="358"/>
      <c r="Q62" s="358"/>
      <c r="R62" s="358"/>
      <c r="S62" s="358"/>
      <c r="T62" s="358"/>
      <c r="U62" s="80"/>
      <c r="V62" s="80"/>
      <c r="W62" s="80"/>
      <c r="X62" s="358"/>
      <c r="Y62" s="358"/>
      <c r="Z62" s="358"/>
      <c r="AA62" s="358"/>
      <c r="AB62" s="363"/>
      <c r="AC62" s="364"/>
      <c r="AD62" s="363"/>
      <c r="AE62" s="364"/>
      <c r="AF62" s="359"/>
      <c r="AG62" s="363"/>
      <c r="AH62" s="358"/>
    </row>
    <row r="63" spans="2:34" ht="13.5" customHeight="1">
      <c r="B63" s="365"/>
      <c r="C63" s="360"/>
      <c r="D63" s="362"/>
      <c r="E63" s="356"/>
      <c r="F63" s="363"/>
      <c r="G63" s="363"/>
      <c r="H63" s="80"/>
      <c r="I63" s="80"/>
      <c r="J63" s="80"/>
      <c r="K63" s="80"/>
      <c r="L63" s="358"/>
      <c r="M63" s="80"/>
      <c r="N63" s="80"/>
      <c r="O63" s="366"/>
      <c r="P63" s="358"/>
      <c r="Q63" s="358"/>
      <c r="R63" s="358"/>
      <c r="S63" s="358"/>
      <c r="T63" s="358"/>
      <c r="U63" s="80"/>
      <c r="V63" s="80"/>
      <c r="W63" s="80"/>
      <c r="X63" s="358"/>
      <c r="Y63" s="358"/>
      <c r="Z63" s="358"/>
      <c r="AA63" s="358"/>
      <c r="AB63" s="363"/>
      <c r="AC63" s="363"/>
      <c r="AD63" s="363"/>
      <c r="AE63" s="363"/>
      <c r="AF63" s="359"/>
      <c r="AG63" s="363"/>
      <c r="AH63" s="358"/>
    </row>
    <row r="64" spans="2:35" ht="13.5" customHeight="1">
      <c r="B64" s="361"/>
      <c r="C64" s="360"/>
      <c r="D64" s="362"/>
      <c r="E64" s="80"/>
      <c r="F64" s="363"/>
      <c r="G64" s="363"/>
      <c r="H64" s="80"/>
      <c r="I64" s="80"/>
      <c r="J64" s="80"/>
      <c r="K64" s="80"/>
      <c r="L64" s="367"/>
      <c r="M64" s="368"/>
      <c r="N64" s="368"/>
      <c r="O64" s="368"/>
      <c r="P64" s="174"/>
      <c r="Q64" s="174"/>
      <c r="R64" s="174"/>
      <c r="S64" s="174"/>
      <c r="T64" s="174"/>
      <c r="U64" s="368"/>
      <c r="V64" s="368"/>
      <c r="W64" s="368"/>
      <c r="X64" s="369"/>
      <c r="Y64" s="174"/>
      <c r="Z64" s="174"/>
      <c r="AA64" s="174"/>
      <c r="AB64" s="370"/>
      <c r="AC64" s="370"/>
      <c r="AD64" s="370"/>
      <c r="AE64" s="370"/>
      <c r="AF64" s="369"/>
      <c r="AG64" s="370"/>
      <c r="AH64" s="174"/>
      <c r="AI64" s="3"/>
    </row>
    <row r="65" spans="2:35" ht="15" customHeight="1">
      <c r="B65" s="361"/>
      <c r="C65" s="360"/>
      <c r="D65" s="362"/>
      <c r="E65" s="80"/>
      <c r="F65" s="363"/>
      <c r="G65" s="363"/>
      <c r="H65" s="80"/>
      <c r="I65" s="80"/>
      <c r="J65" s="80"/>
      <c r="K65" s="80"/>
      <c r="L65" s="358"/>
      <c r="M65" s="80"/>
      <c r="N65" s="80"/>
      <c r="O65" s="80"/>
      <c r="P65" s="358"/>
      <c r="Q65" s="358"/>
      <c r="R65" s="358"/>
      <c r="S65" s="358"/>
      <c r="T65" s="358"/>
      <c r="U65" s="80"/>
      <c r="V65" s="80"/>
      <c r="W65" s="80"/>
      <c r="X65" s="359"/>
      <c r="Y65" s="358"/>
      <c r="Z65" s="358"/>
      <c r="AA65" s="358"/>
      <c r="AB65" s="363"/>
      <c r="AC65" s="363"/>
      <c r="AD65" s="363"/>
      <c r="AE65" s="363"/>
      <c r="AF65" s="359"/>
      <c r="AG65" s="363"/>
      <c r="AH65" s="358"/>
      <c r="AI65" s="3"/>
    </row>
    <row r="66" spans="2:35" ht="15" customHeight="1">
      <c r="B66" s="361"/>
      <c r="C66" s="360"/>
      <c r="D66" s="362"/>
      <c r="E66" s="80"/>
      <c r="F66" s="363"/>
      <c r="G66" s="363"/>
      <c r="H66" s="80"/>
      <c r="I66" s="80"/>
      <c r="J66" s="80"/>
      <c r="K66" s="80"/>
      <c r="L66" s="358"/>
      <c r="M66" s="80"/>
      <c r="N66" s="80"/>
      <c r="O66" s="80"/>
      <c r="P66" s="358"/>
      <c r="Q66" s="358"/>
      <c r="R66" s="358"/>
      <c r="S66" s="358"/>
      <c r="T66" s="358"/>
      <c r="U66" s="80"/>
      <c r="V66" s="80"/>
      <c r="W66" s="80"/>
      <c r="X66" s="359"/>
      <c r="Y66" s="358"/>
      <c r="Z66" s="358"/>
      <c r="AA66" s="358"/>
      <c r="AB66" s="363"/>
      <c r="AC66" s="364"/>
      <c r="AD66" s="363"/>
      <c r="AE66" s="364"/>
      <c r="AF66" s="359"/>
      <c r="AG66" s="363"/>
      <c r="AH66" s="358"/>
      <c r="AI66" s="3"/>
    </row>
    <row r="67" spans="2:34" ht="14.25" customHeight="1">
      <c r="B67" s="361"/>
      <c r="C67" s="360"/>
      <c r="D67" s="362"/>
      <c r="E67" s="80"/>
      <c r="F67" s="363"/>
      <c r="G67" s="363"/>
      <c r="H67" s="80"/>
      <c r="I67" s="80"/>
      <c r="J67" s="80"/>
      <c r="K67" s="80"/>
      <c r="L67" s="358"/>
      <c r="M67" s="80"/>
      <c r="N67" s="80"/>
      <c r="O67" s="80"/>
      <c r="P67" s="358"/>
      <c r="Q67" s="358"/>
      <c r="R67" s="358"/>
      <c r="S67" s="358"/>
      <c r="T67" s="358"/>
      <c r="U67" s="80"/>
      <c r="V67" s="80"/>
      <c r="W67" s="80"/>
      <c r="X67" s="358"/>
      <c r="Y67" s="358"/>
      <c r="Z67" s="358"/>
      <c r="AA67" s="358"/>
      <c r="AB67" s="363"/>
      <c r="AC67" s="363"/>
      <c r="AD67" s="363"/>
      <c r="AE67" s="363"/>
      <c r="AF67" s="359"/>
      <c r="AG67" s="363"/>
      <c r="AH67" s="358"/>
    </row>
    <row r="68" spans="2:34" ht="13.5" customHeight="1">
      <c r="B68" s="361"/>
      <c r="C68" s="360"/>
      <c r="D68" s="362"/>
      <c r="E68" s="80"/>
      <c r="F68" s="363"/>
      <c r="G68" s="363"/>
      <c r="H68" s="80"/>
      <c r="I68" s="80"/>
      <c r="J68" s="80"/>
      <c r="K68" s="80"/>
      <c r="L68" s="358"/>
      <c r="M68" s="80"/>
      <c r="N68" s="80"/>
      <c r="O68" s="80"/>
      <c r="P68" s="358"/>
      <c r="Q68" s="358"/>
      <c r="R68" s="358"/>
      <c r="S68" s="358"/>
      <c r="T68" s="358"/>
      <c r="U68" s="80"/>
      <c r="V68" s="80"/>
      <c r="W68" s="80"/>
      <c r="X68" s="358"/>
      <c r="Y68" s="358"/>
      <c r="Z68" s="358"/>
      <c r="AA68" s="358"/>
      <c r="AB68" s="363"/>
      <c r="AC68" s="363"/>
      <c r="AD68" s="363"/>
      <c r="AE68" s="363"/>
      <c r="AF68" s="359"/>
      <c r="AG68" s="363"/>
      <c r="AH68" s="358"/>
    </row>
    <row r="69" spans="2:34" ht="12.75" customHeight="1">
      <c r="B69" s="361"/>
      <c r="C69" s="360"/>
      <c r="D69" s="362"/>
      <c r="E69" s="80"/>
      <c r="F69" s="363"/>
      <c r="G69" s="363"/>
      <c r="H69" s="80"/>
      <c r="I69" s="80"/>
      <c r="J69" s="80"/>
      <c r="K69" s="80"/>
      <c r="L69" s="358"/>
      <c r="M69" s="80"/>
      <c r="N69" s="80"/>
      <c r="O69" s="80"/>
      <c r="P69" s="358"/>
      <c r="Q69" s="358"/>
      <c r="R69" s="358"/>
      <c r="S69" s="358"/>
      <c r="T69" s="358"/>
      <c r="U69" s="80"/>
      <c r="V69" s="80"/>
      <c r="W69" s="80"/>
      <c r="X69" s="358"/>
      <c r="Y69" s="358"/>
      <c r="Z69" s="358"/>
      <c r="AA69" s="358"/>
      <c r="AB69" s="363"/>
      <c r="AC69" s="363"/>
      <c r="AD69" s="363"/>
      <c r="AE69" s="363"/>
      <c r="AF69" s="359"/>
      <c r="AG69" s="363"/>
      <c r="AH69" s="358"/>
    </row>
    <row r="70" spans="2:34" ht="12.75" customHeight="1">
      <c r="B70" s="361"/>
      <c r="C70" s="360"/>
      <c r="D70" s="362"/>
      <c r="E70" s="80"/>
      <c r="F70" s="363"/>
      <c r="G70" s="363"/>
      <c r="H70" s="80"/>
      <c r="I70" s="80"/>
      <c r="J70" s="80"/>
      <c r="K70" s="80"/>
      <c r="L70" s="358"/>
      <c r="M70" s="80"/>
      <c r="N70" s="80"/>
      <c r="O70" s="80"/>
      <c r="P70" s="358"/>
      <c r="Q70" s="358"/>
      <c r="R70" s="358"/>
      <c r="S70" s="358"/>
      <c r="T70" s="358"/>
      <c r="U70" s="80"/>
      <c r="V70" s="80"/>
      <c r="W70" s="80"/>
      <c r="X70" s="358"/>
      <c r="Y70" s="358"/>
      <c r="Z70" s="358"/>
      <c r="AA70" s="358"/>
      <c r="AB70" s="363"/>
      <c r="AC70" s="363"/>
      <c r="AD70" s="363"/>
      <c r="AE70" s="363"/>
      <c r="AF70" s="359"/>
      <c r="AG70" s="363"/>
      <c r="AH70" s="358"/>
    </row>
    <row r="71" spans="2:34" ht="12.75" customHeight="1">
      <c r="B71" s="361"/>
      <c r="C71" s="360"/>
      <c r="D71" s="362"/>
      <c r="E71" s="80"/>
      <c r="F71" s="363"/>
      <c r="G71" s="363"/>
      <c r="H71" s="80"/>
      <c r="I71" s="80"/>
      <c r="J71" s="80"/>
      <c r="K71" s="80"/>
      <c r="L71" s="358"/>
      <c r="M71" s="80"/>
      <c r="N71" s="80"/>
      <c r="O71" s="80"/>
      <c r="P71" s="358"/>
      <c r="Q71" s="358"/>
      <c r="R71" s="358"/>
      <c r="S71" s="358"/>
      <c r="T71" s="358"/>
      <c r="U71" s="80"/>
      <c r="V71" s="80"/>
      <c r="W71" s="80"/>
      <c r="X71" s="358"/>
      <c r="Y71" s="358"/>
      <c r="Z71" s="358"/>
      <c r="AA71" s="358"/>
      <c r="AB71" s="363"/>
      <c r="AC71" s="363"/>
      <c r="AD71" s="363"/>
      <c r="AE71" s="363"/>
      <c r="AF71" s="359"/>
      <c r="AG71" s="363"/>
      <c r="AH71" s="358"/>
    </row>
    <row r="72" spans="2:34" ht="12.75" customHeight="1">
      <c r="B72" s="361"/>
      <c r="C72" s="360"/>
      <c r="D72" s="362"/>
      <c r="E72" s="80"/>
      <c r="F72" s="363"/>
      <c r="G72" s="363"/>
      <c r="H72" s="80"/>
      <c r="I72" s="80"/>
      <c r="J72" s="80"/>
      <c r="K72" s="80"/>
      <c r="L72" s="358"/>
      <c r="M72" s="80"/>
      <c r="N72" s="80"/>
      <c r="O72" s="80"/>
      <c r="P72" s="358"/>
      <c r="Q72" s="358"/>
      <c r="R72" s="358"/>
      <c r="S72" s="358"/>
      <c r="T72" s="358"/>
      <c r="U72" s="80"/>
      <c r="V72" s="80"/>
      <c r="W72" s="80"/>
      <c r="X72" s="358"/>
      <c r="Y72" s="358"/>
      <c r="Z72" s="358"/>
      <c r="AA72" s="358"/>
      <c r="AB72" s="363"/>
      <c r="AC72" s="363"/>
      <c r="AD72" s="363"/>
      <c r="AE72" s="363"/>
      <c r="AF72" s="359"/>
      <c r="AG72" s="363"/>
      <c r="AH72" s="358"/>
    </row>
    <row r="73" spans="2:34" ht="12.75" customHeight="1">
      <c r="B73" s="361"/>
      <c r="C73" s="360"/>
      <c r="D73" s="362"/>
      <c r="E73" s="80"/>
      <c r="F73" s="363"/>
      <c r="G73" s="363"/>
      <c r="H73" s="80"/>
      <c r="I73" s="80"/>
      <c r="J73" s="80"/>
      <c r="K73" s="80"/>
      <c r="L73" s="358"/>
      <c r="M73" s="80"/>
      <c r="N73" s="80"/>
      <c r="O73" s="80"/>
      <c r="P73" s="358"/>
      <c r="Q73" s="358"/>
      <c r="R73" s="358"/>
      <c r="S73" s="358"/>
      <c r="T73" s="358"/>
      <c r="U73" s="80"/>
      <c r="V73" s="80"/>
      <c r="W73" s="80"/>
      <c r="X73" s="358"/>
      <c r="Y73" s="358"/>
      <c r="Z73" s="358"/>
      <c r="AA73" s="358"/>
      <c r="AB73" s="363"/>
      <c r="AC73" s="363"/>
      <c r="AD73" s="363"/>
      <c r="AE73" s="363"/>
      <c r="AF73" s="359"/>
      <c r="AG73" s="363"/>
      <c r="AH73" s="358"/>
    </row>
    <row r="74" spans="2:34" ht="12.75" customHeight="1">
      <c r="B74" s="361"/>
      <c r="C74" s="360"/>
      <c r="D74" s="362"/>
      <c r="E74" s="80"/>
      <c r="F74" s="363"/>
      <c r="G74" s="363"/>
      <c r="H74" s="80"/>
      <c r="I74" s="80"/>
      <c r="J74" s="80"/>
      <c r="K74" s="80"/>
      <c r="L74" s="358"/>
      <c r="M74" s="80"/>
      <c r="N74" s="80"/>
      <c r="O74" s="80"/>
      <c r="P74" s="358"/>
      <c r="Q74" s="358"/>
      <c r="R74" s="358"/>
      <c r="S74" s="358"/>
      <c r="T74" s="358"/>
      <c r="U74" s="80"/>
      <c r="V74" s="80"/>
      <c r="W74" s="80"/>
      <c r="X74" s="358"/>
      <c r="Y74" s="358"/>
      <c r="Z74" s="358"/>
      <c r="AA74" s="358"/>
      <c r="AB74" s="363"/>
      <c r="AC74" s="363"/>
      <c r="AD74" s="363"/>
      <c r="AE74" s="363"/>
      <c r="AF74" s="359"/>
      <c r="AG74" s="363"/>
      <c r="AH74" s="358"/>
    </row>
    <row r="75" spans="2:34" ht="12.75">
      <c r="B75" s="361"/>
      <c r="C75" s="360"/>
      <c r="D75" s="362"/>
      <c r="E75" s="80"/>
      <c r="F75" s="363"/>
      <c r="G75" s="363"/>
      <c r="H75" s="80"/>
      <c r="I75" s="80"/>
      <c r="J75" s="80"/>
      <c r="K75" s="80"/>
      <c r="L75" s="358"/>
      <c r="M75" s="80"/>
      <c r="N75" s="80"/>
      <c r="O75" s="80"/>
      <c r="P75" s="358"/>
      <c r="Q75" s="358"/>
      <c r="R75" s="358"/>
      <c r="S75" s="358"/>
      <c r="T75" s="358"/>
      <c r="U75" s="80"/>
      <c r="V75" s="80"/>
      <c r="W75" s="80"/>
      <c r="X75" s="358"/>
      <c r="Y75" s="358"/>
      <c r="Z75" s="358"/>
      <c r="AA75" s="358"/>
      <c r="AB75" s="363"/>
      <c r="AC75" s="363"/>
      <c r="AD75" s="363"/>
      <c r="AE75" s="363"/>
      <c r="AF75" s="359"/>
      <c r="AG75" s="363"/>
      <c r="AH75" s="358"/>
    </row>
    <row r="76" spans="2:34" ht="12.75">
      <c r="B76" s="361"/>
      <c r="C76" s="360"/>
      <c r="D76" s="362"/>
      <c r="E76" s="80"/>
      <c r="F76" s="363"/>
      <c r="G76" s="363"/>
      <c r="H76" s="80"/>
      <c r="I76" s="80"/>
      <c r="J76" s="80"/>
      <c r="K76" s="80"/>
      <c r="L76" s="358"/>
      <c r="M76" s="80"/>
      <c r="N76" s="80"/>
      <c r="O76" s="80"/>
      <c r="P76" s="358"/>
      <c r="Q76" s="358"/>
      <c r="R76" s="358"/>
      <c r="S76" s="358"/>
      <c r="T76" s="358"/>
      <c r="U76" s="80"/>
      <c r="V76" s="80"/>
      <c r="W76" s="80"/>
      <c r="X76" s="358"/>
      <c r="Y76" s="358"/>
      <c r="Z76" s="358"/>
      <c r="AA76" s="358"/>
      <c r="AB76" s="363"/>
      <c r="AC76" s="363"/>
      <c r="AD76" s="363"/>
      <c r="AE76" s="363"/>
      <c r="AF76" s="359"/>
      <c r="AG76" s="363"/>
      <c r="AH76" s="358"/>
    </row>
    <row r="77" spans="2:34" ht="12.75">
      <c r="B77" s="361"/>
      <c r="C77" s="360"/>
      <c r="D77" s="362"/>
      <c r="E77" s="80"/>
      <c r="F77" s="363"/>
      <c r="G77" s="363"/>
      <c r="H77" s="80"/>
      <c r="I77" s="80"/>
      <c r="J77" s="80"/>
      <c r="K77" s="80"/>
      <c r="L77" s="358"/>
      <c r="M77" s="80"/>
      <c r="N77" s="80"/>
      <c r="O77" s="80"/>
      <c r="P77" s="358"/>
      <c r="Q77" s="358"/>
      <c r="R77" s="358"/>
      <c r="S77" s="358"/>
      <c r="T77" s="358"/>
      <c r="U77" s="80"/>
      <c r="V77" s="80"/>
      <c r="W77" s="80"/>
      <c r="X77" s="358"/>
      <c r="Y77" s="358"/>
      <c r="Z77" s="358"/>
      <c r="AA77" s="358"/>
      <c r="AB77" s="363"/>
      <c r="AC77" s="363"/>
      <c r="AD77" s="363"/>
      <c r="AE77" s="363"/>
      <c r="AF77" s="359"/>
      <c r="AG77" s="363"/>
      <c r="AH77" s="358"/>
    </row>
    <row r="78" spans="2:34" ht="12.75">
      <c r="B78" s="361"/>
      <c r="C78" s="360"/>
      <c r="D78" s="362"/>
      <c r="E78" s="80"/>
      <c r="F78" s="363"/>
      <c r="G78" s="363"/>
      <c r="H78" s="80"/>
      <c r="I78" s="80"/>
      <c r="J78" s="80"/>
      <c r="K78" s="80"/>
      <c r="L78" s="358"/>
      <c r="M78" s="80"/>
      <c r="N78" s="80"/>
      <c r="O78" s="80"/>
      <c r="P78" s="358"/>
      <c r="Q78" s="358"/>
      <c r="R78" s="358"/>
      <c r="S78" s="358"/>
      <c r="T78" s="358"/>
      <c r="U78" s="80"/>
      <c r="V78" s="80"/>
      <c r="W78" s="80"/>
      <c r="X78" s="358"/>
      <c r="Y78" s="358"/>
      <c r="Z78" s="358"/>
      <c r="AA78" s="358"/>
      <c r="AB78" s="363"/>
      <c r="AC78" s="363"/>
      <c r="AD78" s="363"/>
      <c r="AE78" s="363"/>
      <c r="AF78" s="359"/>
      <c r="AG78" s="363"/>
      <c r="AH78" s="358"/>
    </row>
    <row r="79" spans="2:34" ht="12.75">
      <c r="B79" s="361"/>
      <c r="C79" s="360"/>
      <c r="D79" s="362"/>
      <c r="E79" s="80"/>
      <c r="F79" s="363"/>
      <c r="G79" s="363"/>
      <c r="H79" s="80"/>
      <c r="I79" s="80"/>
      <c r="J79" s="80"/>
      <c r="K79" s="80"/>
      <c r="L79" s="358"/>
      <c r="M79" s="80"/>
      <c r="N79" s="80"/>
      <c r="O79" s="80"/>
      <c r="P79" s="358"/>
      <c r="Q79" s="358"/>
      <c r="R79" s="358"/>
      <c r="S79" s="358"/>
      <c r="T79" s="358"/>
      <c r="U79" s="80"/>
      <c r="V79" s="80"/>
      <c r="W79" s="80"/>
      <c r="X79" s="358"/>
      <c r="Y79" s="358"/>
      <c r="Z79" s="358"/>
      <c r="AA79" s="358"/>
      <c r="AB79" s="363"/>
      <c r="AC79" s="363"/>
      <c r="AD79" s="363"/>
      <c r="AE79" s="363"/>
      <c r="AF79" s="359"/>
      <c r="AG79" s="363"/>
      <c r="AH79" s="358"/>
    </row>
    <row r="80" spans="2:34" ht="12.75" customHeight="1">
      <c r="B80" s="361"/>
      <c r="C80" s="360"/>
      <c r="D80" s="362"/>
      <c r="E80" s="80"/>
      <c r="F80" s="363"/>
      <c r="G80" s="363"/>
      <c r="H80" s="80"/>
      <c r="I80" s="80"/>
      <c r="J80" s="80"/>
      <c r="K80" s="80"/>
      <c r="L80" s="358"/>
      <c r="M80" s="80"/>
      <c r="N80" s="80"/>
      <c r="O80" s="80"/>
      <c r="P80" s="358"/>
      <c r="Q80" s="358"/>
      <c r="R80" s="358"/>
      <c r="S80" s="358"/>
      <c r="T80" s="358"/>
      <c r="U80" s="80"/>
      <c r="V80" s="80"/>
      <c r="W80" s="80"/>
      <c r="X80" s="358"/>
      <c r="Y80" s="358"/>
      <c r="Z80" s="358"/>
      <c r="AA80" s="358"/>
      <c r="AB80" s="363"/>
      <c r="AC80" s="363"/>
      <c r="AD80" s="363"/>
      <c r="AE80" s="363"/>
      <c r="AF80" s="359"/>
      <c r="AG80" s="363"/>
      <c r="AH80" s="358"/>
    </row>
    <row r="81" spans="2:34" ht="12.75" customHeight="1">
      <c r="B81" s="361"/>
      <c r="C81" s="360"/>
      <c r="D81" s="362"/>
      <c r="E81" s="80"/>
      <c r="F81" s="363"/>
      <c r="G81" s="363"/>
      <c r="H81" s="80"/>
      <c r="I81" s="80"/>
      <c r="J81" s="80"/>
      <c r="K81" s="80"/>
      <c r="L81" s="358"/>
      <c r="M81" s="80"/>
      <c r="N81" s="80"/>
      <c r="O81" s="80"/>
      <c r="P81" s="358"/>
      <c r="Q81" s="358"/>
      <c r="R81" s="358"/>
      <c r="S81" s="358"/>
      <c r="T81" s="358"/>
      <c r="U81" s="80"/>
      <c r="V81" s="80"/>
      <c r="W81" s="80"/>
      <c r="X81" s="358"/>
      <c r="Y81" s="358"/>
      <c r="Z81" s="358"/>
      <c r="AA81" s="358"/>
      <c r="AB81" s="363"/>
      <c r="AC81" s="363"/>
      <c r="AD81" s="363"/>
      <c r="AE81" s="363"/>
      <c r="AF81" s="359"/>
      <c r="AG81" s="363"/>
      <c r="AH81" s="358"/>
    </row>
    <row r="82" spans="2:34" ht="12.75" customHeight="1">
      <c r="B82" s="361"/>
      <c r="C82" s="360"/>
      <c r="D82" s="362"/>
      <c r="E82" s="80"/>
      <c r="F82" s="363"/>
      <c r="G82" s="363"/>
      <c r="H82" s="80"/>
      <c r="I82" s="80"/>
      <c r="J82" s="80"/>
      <c r="K82" s="80"/>
      <c r="L82" s="358"/>
      <c r="M82" s="80"/>
      <c r="N82" s="80"/>
      <c r="O82" s="80"/>
      <c r="P82" s="358"/>
      <c r="Q82" s="358"/>
      <c r="R82" s="358"/>
      <c r="S82" s="358"/>
      <c r="T82" s="358"/>
      <c r="U82" s="80"/>
      <c r="V82" s="80"/>
      <c r="W82" s="80"/>
      <c r="X82" s="358"/>
      <c r="Y82" s="358"/>
      <c r="Z82" s="358"/>
      <c r="AA82" s="358"/>
      <c r="AB82" s="363"/>
      <c r="AC82" s="363"/>
      <c r="AD82" s="363"/>
      <c r="AE82" s="363"/>
      <c r="AF82" s="359"/>
      <c r="AG82" s="363"/>
      <c r="AH82" s="358"/>
    </row>
    <row r="83" spans="2:34" ht="12.75" customHeight="1">
      <c r="B83" s="361"/>
      <c r="C83" s="360"/>
      <c r="D83" s="362"/>
      <c r="E83" s="80"/>
      <c r="F83" s="363"/>
      <c r="G83" s="363"/>
      <c r="H83" s="80"/>
      <c r="I83" s="80"/>
      <c r="J83" s="80"/>
      <c r="K83" s="80"/>
      <c r="L83" s="358"/>
      <c r="M83" s="80"/>
      <c r="N83" s="80"/>
      <c r="O83" s="80"/>
      <c r="P83" s="358"/>
      <c r="Q83" s="358"/>
      <c r="R83" s="358"/>
      <c r="S83" s="358"/>
      <c r="T83" s="358"/>
      <c r="U83" s="80"/>
      <c r="V83" s="80"/>
      <c r="W83" s="80"/>
      <c r="X83" s="358"/>
      <c r="Y83" s="358"/>
      <c r="Z83" s="358"/>
      <c r="AA83" s="358"/>
      <c r="AB83" s="363"/>
      <c r="AC83" s="363"/>
      <c r="AD83" s="363"/>
      <c r="AE83" s="363"/>
      <c r="AF83" s="359"/>
      <c r="AG83" s="363"/>
      <c r="AH83" s="358"/>
    </row>
    <row r="84" spans="2:34" ht="12.75" customHeight="1">
      <c r="B84" s="361"/>
      <c r="C84" s="360"/>
      <c r="D84" s="362"/>
      <c r="E84" s="80"/>
      <c r="F84" s="363"/>
      <c r="G84" s="363"/>
      <c r="H84" s="80"/>
      <c r="I84" s="80"/>
      <c r="J84" s="80"/>
      <c r="K84" s="80"/>
      <c r="L84" s="358"/>
      <c r="M84" s="80"/>
      <c r="N84" s="80"/>
      <c r="O84" s="80"/>
      <c r="P84" s="358"/>
      <c r="Q84" s="358"/>
      <c r="R84" s="358"/>
      <c r="S84" s="358"/>
      <c r="T84" s="358"/>
      <c r="U84" s="80"/>
      <c r="V84" s="80"/>
      <c r="W84" s="80"/>
      <c r="X84" s="358"/>
      <c r="Y84" s="358"/>
      <c r="Z84" s="358"/>
      <c r="AA84" s="358"/>
      <c r="AB84" s="363"/>
      <c r="AC84" s="363"/>
      <c r="AD84" s="363"/>
      <c r="AE84" s="363"/>
      <c r="AF84" s="359"/>
      <c r="AG84" s="363"/>
      <c r="AH84" s="358"/>
    </row>
    <row r="85" spans="2:34" ht="12.75" customHeight="1">
      <c r="B85" s="361"/>
      <c r="C85" s="360"/>
      <c r="D85" s="362"/>
      <c r="E85" s="80"/>
      <c r="F85" s="363"/>
      <c r="G85" s="363"/>
      <c r="H85" s="80"/>
      <c r="I85" s="80"/>
      <c r="J85" s="80"/>
      <c r="K85" s="80"/>
      <c r="L85" s="358"/>
      <c r="M85" s="80"/>
      <c r="N85" s="80"/>
      <c r="O85" s="80"/>
      <c r="P85" s="358"/>
      <c r="Q85" s="358"/>
      <c r="R85" s="358"/>
      <c r="S85" s="358"/>
      <c r="T85" s="358"/>
      <c r="U85" s="80"/>
      <c r="V85" s="80"/>
      <c r="W85" s="80"/>
      <c r="X85" s="358"/>
      <c r="Y85" s="358"/>
      <c r="Z85" s="358"/>
      <c r="AA85" s="358"/>
      <c r="AB85" s="363"/>
      <c r="AC85" s="363"/>
      <c r="AD85" s="363"/>
      <c r="AE85" s="363"/>
      <c r="AF85" s="359"/>
      <c r="AG85" s="363"/>
      <c r="AH85" s="358"/>
    </row>
    <row r="86" spans="2:34" ht="12.75" customHeight="1">
      <c r="B86" s="361"/>
      <c r="C86" s="360"/>
      <c r="D86" s="362"/>
      <c r="E86" s="80"/>
      <c r="F86" s="363"/>
      <c r="G86" s="363"/>
      <c r="H86" s="80"/>
      <c r="I86" s="80"/>
      <c r="J86" s="80"/>
      <c r="K86" s="80"/>
      <c r="L86" s="358"/>
      <c r="M86" s="80"/>
      <c r="N86" s="80"/>
      <c r="O86" s="80"/>
      <c r="P86" s="358"/>
      <c r="Q86" s="358"/>
      <c r="R86" s="358"/>
      <c r="S86" s="358"/>
      <c r="T86" s="358"/>
      <c r="U86" s="80"/>
      <c r="V86" s="80"/>
      <c r="W86" s="80"/>
      <c r="X86" s="358"/>
      <c r="Y86" s="358"/>
      <c r="Z86" s="358"/>
      <c r="AA86" s="358"/>
      <c r="AB86" s="363"/>
      <c r="AC86" s="363"/>
      <c r="AD86" s="363"/>
      <c r="AE86" s="363"/>
      <c r="AF86" s="359"/>
      <c r="AG86" s="363"/>
      <c r="AH86" s="358"/>
    </row>
    <row r="87" spans="2:34" ht="12.75" customHeight="1">
      <c r="B87" s="361"/>
      <c r="C87" s="360"/>
      <c r="D87" s="362"/>
      <c r="E87" s="80"/>
      <c r="F87" s="363"/>
      <c r="G87" s="363"/>
      <c r="H87" s="80"/>
      <c r="I87" s="80"/>
      <c r="J87" s="80"/>
      <c r="K87" s="80"/>
      <c r="L87" s="358"/>
      <c r="M87" s="80"/>
      <c r="N87" s="80"/>
      <c r="O87" s="80"/>
      <c r="P87" s="358"/>
      <c r="Q87" s="358"/>
      <c r="R87" s="358"/>
      <c r="S87" s="358"/>
      <c r="T87" s="358"/>
      <c r="U87" s="80"/>
      <c r="V87" s="80"/>
      <c r="W87" s="80"/>
      <c r="X87" s="358"/>
      <c r="Y87" s="358"/>
      <c r="Z87" s="358"/>
      <c r="AA87" s="358"/>
      <c r="AB87" s="363"/>
      <c r="AC87" s="363"/>
      <c r="AD87" s="363"/>
      <c r="AE87" s="363"/>
      <c r="AF87" s="359"/>
      <c r="AG87" s="363"/>
      <c r="AH87" s="358"/>
    </row>
    <row r="88" spans="2:34" ht="12.75" customHeight="1">
      <c r="B88" s="361"/>
      <c r="C88" s="360"/>
      <c r="D88" s="362"/>
      <c r="E88" s="80"/>
      <c r="F88" s="363"/>
      <c r="G88" s="363"/>
      <c r="H88" s="80"/>
      <c r="I88" s="80"/>
      <c r="J88" s="80"/>
      <c r="K88" s="80"/>
      <c r="L88" s="358"/>
      <c r="M88" s="80"/>
      <c r="N88" s="80"/>
      <c r="O88" s="80"/>
      <c r="P88" s="358"/>
      <c r="Q88" s="358"/>
      <c r="R88" s="358"/>
      <c r="S88" s="358"/>
      <c r="T88" s="358"/>
      <c r="U88" s="80"/>
      <c r="V88" s="80"/>
      <c r="W88" s="80"/>
      <c r="X88" s="358"/>
      <c r="Y88" s="358"/>
      <c r="Z88" s="358"/>
      <c r="AA88" s="358"/>
      <c r="AB88" s="363"/>
      <c r="AC88" s="363"/>
      <c r="AD88" s="363"/>
      <c r="AE88" s="363"/>
      <c r="AF88" s="359"/>
      <c r="AG88" s="363"/>
      <c r="AH88" s="358"/>
    </row>
    <row r="89" spans="2:34" ht="12.75" customHeight="1">
      <c r="B89" s="361"/>
      <c r="C89" s="360"/>
      <c r="D89" s="362"/>
      <c r="E89" s="80"/>
      <c r="F89" s="363"/>
      <c r="G89" s="363"/>
      <c r="H89" s="80"/>
      <c r="I89" s="80"/>
      <c r="J89" s="80"/>
      <c r="K89" s="80"/>
      <c r="L89" s="358"/>
      <c r="M89" s="80"/>
      <c r="N89" s="80"/>
      <c r="O89" s="80"/>
      <c r="P89" s="358"/>
      <c r="Q89" s="358"/>
      <c r="R89" s="358"/>
      <c r="S89" s="358"/>
      <c r="T89" s="358"/>
      <c r="U89" s="80"/>
      <c r="V89" s="80"/>
      <c r="W89" s="80"/>
      <c r="X89" s="358"/>
      <c r="Y89" s="358"/>
      <c r="Z89" s="358"/>
      <c r="AA89" s="358"/>
      <c r="AB89" s="363"/>
      <c r="AC89" s="363"/>
      <c r="AD89" s="363"/>
      <c r="AE89" s="363"/>
      <c r="AF89" s="359"/>
      <c r="AG89" s="363"/>
      <c r="AH89" s="358"/>
    </row>
    <row r="90" spans="2:34" ht="13.5" customHeight="1">
      <c r="B90" s="361"/>
      <c r="C90" s="360"/>
      <c r="D90" s="362"/>
      <c r="E90" s="80"/>
      <c r="F90" s="363"/>
      <c r="G90" s="363"/>
      <c r="H90" s="80"/>
      <c r="I90" s="80"/>
      <c r="J90" s="80"/>
      <c r="K90" s="80"/>
      <c r="L90" s="358"/>
      <c r="M90" s="80"/>
      <c r="N90" s="363"/>
      <c r="O90" s="80"/>
      <c r="P90" s="358"/>
      <c r="Q90" s="358"/>
      <c r="R90" s="358"/>
      <c r="S90" s="358"/>
      <c r="T90" s="358"/>
      <c r="U90" s="363"/>
      <c r="V90" s="363"/>
      <c r="W90" s="363"/>
      <c r="X90" s="358"/>
      <c r="Y90" s="358"/>
      <c r="Z90" s="358"/>
      <c r="AA90" s="358"/>
      <c r="AB90" s="363"/>
      <c r="AC90" s="363"/>
      <c r="AD90" s="363"/>
      <c r="AE90" s="363"/>
      <c r="AF90" s="359"/>
      <c r="AG90" s="363"/>
      <c r="AH90" s="358"/>
    </row>
    <row r="91" spans="2:35" ht="12.75" customHeight="1">
      <c r="B91" s="361"/>
      <c r="C91" s="360"/>
      <c r="D91" s="362"/>
      <c r="E91" s="80"/>
      <c r="F91" s="363"/>
      <c r="G91" s="363"/>
      <c r="H91" s="80"/>
      <c r="I91" s="80"/>
      <c r="J91" s="80"/>
      <c r="K91" s="80"/>
      <c r="L91" s="358"/>
      <c r="M91" s="80"/>
      <c r="N91" s="80"/>
      <c r="O91" s="80"/>
      <c r="P91" s="358"/>
      <c r="Q91" s="358"/>
      <c r="R91" s="358"/>
      <c r="S91" s="358"/>
      <c r="T91" s="358"/>
      <c r="U91" s="80"/>
      <c r="V91" s="80"/>
      <c r="W91" s="80"/>
      <c r="X91" s="358"/>
      <c r="Y91" s="358"/>
      <c r="Z91" s="358"/>
      <c r="AA91" s="358"/>
      <c r="AB91" s="363"/>
      <c r="AC91" s="371"/>
      <c r="AD91" s="372"/>
      <c r="AE91" s="372"/>
      <c r="AF91" s="372"/>
      <c r="AG91" s="373"/>
      <c r="AH91" s="358"/>
      <c r="AI91" s="33"/>
    </row>
    <row r="92" spans="2:34" ht="12.75" customHeight="1">
      <c r="B92" s="361"/>
      <c r="C92" s="360"/>
      <c r="D92" s="362"/>
      <c r="E92" s="80"/>
      <c r="F92" s="363"/>
      <c r="G92" s="363"/>
      <c r="H92" s="80"/>
      <c r="I92" s="80"/>
      <c r="J92" s="80"/>
      <c r="K92" s="80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63"/>
      <c r="AC92" s="363"/>
      <c r="AD92" s="363"/>
      <c r="AE92" s="363"/>
      <c r="AF92" s="363"/>
      <c r="AG92" s="363"/>
      <c r="AH92" s="358"/>
    </row>
    <row r="93" spans="2:34" ht="12.75">
      <c r="B93" s="374"/>
      <c r="C93" s="375"/>
      <c r="D93" s="375"/>
      <c r="E93" s="376"/>
      <c r="F93" s="364"/>
      <c r="G93" s="364"/>
      <c r="H93" s="376"/>
      <c r="I93" s="376"/>
      <c r="J93" s="376"/>
      <c r="K93" s="376"/>
      <c r="L93" s="376"/>
      <c r="M93" s="376"/>
      <c r="N93" s="364"/>
      <c r="O93" s="364"/>
      <c r="P93" s="376"/>
      <c r="Q93" s="376"/>
      <c r="R93" s="376"/>
      <c r="S93" s="376"/>
      <c r="T93" s="364"/>
      <c r="U93" s="364"/>
      <c r="V93" s="364"/>
      <c r="W93" s="364"/>
      <c r="X93" s="376"/>
      <c r="Y93" s="376"/>
      <c r="Z93" s="376"/>
      <c r="AA93" s="376"/>
      <c r="AB93" s="364"/>
      <c r="AC93" s="364"/>
      <c r="AD93" s="364"/>
      <c r="AE93" s="364"/>
      <c r="AF93" s="364"/>
      <c r="AG93" s="364"/>
      <c r="AH93" s="358"/>
    </row>
    <row r="94" spans="2:34" ht="12.75">
      <c r="B94" s="374"/>
      <c r="C94" s="375"/>
      <c r="D94" s="375"/>
      <c r="E94" s="376"/>
      <c r="F94" s="364"/>
      <c r="G94" s="364"/>
      <c r="H94" s="376"/>
      <c r="I94" s="376"/>
      <c r="J94" s="376"/>
      <c r="K94" s="376"/>
      <c r="L94" s="376"/>
      <c r="M94" s="376"/>
      <c r="N94" s="376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</row>
    <row r="95" ht="12.75">
      <c r="N95" s="3"/>
    </row>
  </sheetData>
  <sheetProtection/>
  <mergeCells count="21">
    <mergeCell ref="B2:B4"/>
    <mergeCell ref="C2:C4"/>
    <mergeCell ref="D2:K2"/>
    <mergeCell ref="L2:S2"/>
    <mergeCell ref="T2:AA2"/>
    <mergeCell ref="AH2:AH4"/>
    <mergeCell ref="D3:D4"/>
    <mergeCell ref="E3:H3"/>
    <mergeCell ref="I3:I4"/>
    <mergeCell ref="J3:K3"/>
    <mergeCell ref="L3:L4"/>
    <mergeCell ref="M3:P3"/>
    <mergeCell ref="Q3:Q4"/>
    <mergeCell ref="R3:S3"/>
    <mergeCell ref="AB3:AB4"/>
    <mergeCell ref="AC3:AF3"/>
    <mergeCell ref="AG3:AG4"/>
    <mergeCell ref="T3:T4"/>
    <mergeCell ref="U3:X3"/>
    <mergeCell ref="Y3:Y4"/>
    <mergeCell ref="Z3:AA3"/>
  </mergeCells>
  <printOptions/>
  <pageMargins left="0.1701388888888889" right="0.1798611111111111" top="0.05277777777777778" bottom="0.2" header="0.24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2013-10-24T10:50:24Z</cp:lastPrinted>
  <dcterms:modified xsi:type="dcterms:W3CDTF">2013-10-24T11:09:53Z</dcterms:modified>
  <cp:category/>
  <cp:version/>
  <cp:contentType/>
  <cp:contentStatus/>
</cp:coreProperties>
</file>